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0" windowWidth="20400" windowHeight="858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TH!$Q$10:$Q$2762</definedName>
    <definedName name="_C112">TH!$T$10:$T$2762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BTGT!$A$27:$S$92</definedName>
    <definedName name="_xlnm._FilterDatabase" localSheetId="3" hidden="1">CTTK!$A$13:$J$15</definedName>
    <definedName name="_xlnm._FilterDatabase" localSheetId="13" hidden="1">NXT!$A$11:$M$350</definedName>
    <definedName name="_xlnm._FilterDatabase" localSheetId="19" hidden="1">Sheet1!$A$1:$P$289</definedName>
    <definedName name="_xlnm._FilterDatabase" localSheetId="1" hidden="1">TH!$A$9:$AD$2649</definedName>
    <definedName name="_xlnm._FilterDatabase" localSheetId="16" hidden="1">TK!$A$1:$J$1</definedName>
    <definedName name="_M">TH!$B$10:$B$2762</definedName>
    <definedName name="_N111">TH!$P$10:$P$2762</definedName>
    <definedName name="_N112">TH!$S$10:$S$2762</definedName>
    <definedName name="_TM1">IF('IN-TC'!$S$4=1,1,IF('IN-TC'!$S$4=2,4,IF('IN-TC'!$S$4=3,7,10)))</definedName>
    <definedName name="_TM2">IF('IN-TC'!$S$4=1,3,IF('IN-TC'!$S$4=2,6,IF('IN-TC'!$S$4=3,9,12)))</definedName>
    <definedName name="DG">TH!$J$10:$J$2762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BTGT!$B$6:$B$20</definedName>
    <definedName name="DSGT2">BTGT!$B$28:$B$94</definedName>
    <definedName name="DSGT3">BTGT!$B$103:$B$147</definedName>
    <definedName name="DSGT4">BTGT!$B$154:$B$214</definedName>
    <definedName name="DSKH">'331'!$B$6:$B$15</definedName>
    <definedName name="DSKU">'341'!$B$4:$B$10</definedName>
    <definedName name="DSSP1">BTGT!$B$6:$J$20</definedName>
    <definedName name="DSSP2">BTGT!$B$28:$J$94</definedName>
    <definedName name="DSSP3">BTGT!$B$103:$J$147</definedName>
    <definedName name="DSSP4">BTGT!$B$154:$J$214</definedName>
    <definedName name="DSTK">CDPS!$A$10:$D$54</definedName>
    <definedName name="KH">TH!$H$10:$H$2762</definedName>
    <definedName name="KHC">TH!$M$10:$M$2762</definedName>
    <definedName name="KHN">TH!$L$10:$L$2762</definedName>
    <definedName name="Loai">OFFSET(TH!$N$5,,,COUNTA(TH!$N$5:$N$41072))</definedName>
    <definedName name="Loai1">OFFSET(TH!$O$5,,,COUNTA(TH!$O$5:$O$41072))</definedName>
    <definedName name="Loai10">OFFSET(TH!$X$5,,,COUNTA(TH!$X$5:$X$41072))</definedName>
    <definedName name="Loai2">OFFSET(TH!$R$5,,,COUNTA(TH!$R$5:$R$41072))</definedName>
    <definedName name="Loai4">OFFSET(TH!$Y$5,,,COUNTA(TH!$Y$5:$Y$41072))</definedName>
    <definedName name="Loai6">OFFSET(TH!$Z$5,,,COUNTA(TH!$Z$5:$Z$41072))</definedName>
    <definedName name="Loai7">OFFSET(TH!$U$5,,,COUNTA(TH!$U$5:$U$41072))</definedName>
    <definedName name="Loai8">OFFSET(TH!$V$5,,,COUNTA(TH!$V$5:$V$41072))</definedName>
    <definedName name="Loai9">OFFSET(TH!$W$5,,,COUNTA(TH!$W$5:$W$41072))</definedName>
    <definedName name="MH">TH!$F$10:$F$2762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BTGT!$A$150:$J$215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NXT!$A$1:$K$354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BTGT!$153:$153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TH!$I$10:$I$2762</definedName>
    <definedName name="TH">TH!$K$10:$K$2762</definedName>
    <definedName name="TM">TH!$A$10:$M$2762</definedName>
  </definedNames>
  <calcPr calcId="144525"/>
</workbook>
</file>

<file path=xl/calcChain.xml><?xml version="1.0" encoding="utf-8"?>
<calcChain xmlns="http://schemas.openxmlformats.org/spreadsheetml/2006/main">
  <c r="C27" i="15" l="1"/>
  <c r="D27" i="15"/>
  <c r="C16" i="15"/>
  <c r="D16" i="15"/>
  <c r="C11" i="15"/>
  <c r="D11" i="15"/>
  <c r="X23" i="34" l="1"/>
  <c r="W23" i="34"/>
  <c r="V23" i="34"/>
  <c r="T23" i="34"/>
  <c r="S23" i="34"/>
  <c r="R23" i="34"/>
  <c r="N23" i="34"/>
  <c r="C23" i="34"/>
  <c r="B23" i="34" s="1"/>
  <c r="Z23" i="34" s="1"/>
  <c r="K66" i="34"/>
  <c r="K68" i="34" s="1"/>
  <c r="K65" i="34"/>
  <c r="K67" i="34" s="1"/>
  <c r="K64" i="34"/>
  <c r="K63" i="34"/>
  <c r="K62" i="34"/>
  <c r="K61" i="34"/>
  <c r="K60" i="34"/>
  <c r="K59" i="34"/>
  <c r="K58" i="34"/>
  <c r="K57" i="34"/>
  <c r="K51" i="34"/>
  <c r="K53" i="34" s="1"/>
  <c r="K50" i="34"/>
  <c r="K52" i="34" s="1"/>
  <c r="K49" i="34"/>
  <c r="K48" i="34"/>
  <c r="K47" i="34"/>
  <c r="K46" i="34"/>
  <c r="K45" i="34"/>
  <c r="K44" i="34"/>
  <c r="K43" i="34"/>
  <c r="K42" i="34"/>
  <c r="K36" i="34"/>
  <c r="K38" i="34" s="1"/>
  <c r="K35" i="34"/>
  <c r="K37" i="34" s="1"/>
  <c r="K34" i="34"/>
  <c r="K33" i="34"/>
  <c r="K32" i="34"/>
  <c r="K31" i="34"/>
  <c r="K30" i="34"/>
  <c r="K29" i="34"/>
  <c r="K28" i="34"/>
  <c r="K27" i="34"/>
  <c r="P23" i="34" l="1"/>
  <c r="A23" i="34"/>
  <c r="O23" i="34"/>
  <c r="Q23" i="34"/>
  <c r="U23" i="34"/>
  <c r="K1215" i="34" l="1"/>
  <c r="A6" i="60"/>
  <c r="C1234" i="34" l="1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X1223" i="34"/>
  <c r="W1223" i="34"/>
  <c r="V1223" i="34"/>
  <c r="T1223" i="34"/>
  <c r="S1223" i="34"/>
  <c r="R1223" i="34"/>
  <c r="N1223" i="34"/>
  <c r="K1223" i="34"/>
  <c r="C1223" i="34"/>
  <c r="B1223" i="34" s="1"/>
  <c r="Z1223" i="34" s="1"/>
  <c r="X1222" i="34"/>
  <c r="W1222" i="34"/>
  <c r="V1222" i="34"/>
  <c r="T1222" i="34"/>
  <c r="S1222" i="34"/>
  <c r="R1222" i="34"/>
  <c r="N1222" i="34"/>
  <c r="K1222" i="34"/>
  <c r="C1222" i="34"/>
  <c r="B1222" i="34" s="1"/>
  <c r="X1221" i="34"/>
  <c r="W1221" i="34"/>
  <c r="V1221" i="34"/>
  <c r="T1221" i="34"/>
  <c r="S1221" i="34"/>
  <c r="R1221" i="34"/>
  <c r="N1221" i="34"/>
  <c r="K1221" i="34"/>
  <c r="C1221" i="34"/>
  <c r="B1221" i="34" s="1"/>
  <c r="P1221" i="34" s="1"/>
  <c r="X1220" i="34"/>
  <c r="W1220" i="34"/>
  <c r="V1220" i="34"/>
  <c r="T1220" i="34"/>
  <c r="S1220" i="34"/>
  <c r="R1220" i="34"/>
  <c r="N1220" i="34"/>
  <c r="K1220" i="34"/>
  <c r="C1220" i="34"/>
  <c r="B1220" i="34" s="1"/>
  <c r="X1219" i="34"/>
  <c r="W1219" i="34"/>
  <c r="V1219" i="34"/>
  <c r="T1219" i="34"/>
  <c r="S1219" i="34"/>
  <c r="R1219" i="34"/>
  <c r="N1219" i="34"/>
  <c r="K1219" i="34"/>
  <c r="C1219" i="34"/>
  <c r="B1219" i="34" s="1"/>
  <c r="Z1219" i="34" s="1"/>
  <c r="X1218" i="34"/>
  <c r="W1218" i="34"/>
  <c r="V1218" i="34"/>
  <c r="T1218" i="34"/>
  <c r="S1218" i="34"/>
  <c r="R1218" i="34"/>
  <c r="N1218" i="34"/>
  <c r="K1218" i="34"/>
  <c r="C1218" i="34"/>
  <c r="B1218" i="34" s="1"/>
  <c r="X1217" i="34"/>
  <c r="W1217" i="34"/>
  <c r="V1217" i="34"/>
  <c r="T1217" i="34"/>
  <c r="S1217" i="34"/>
  <c r="R1217" i="34"/>
  <c r="N1217" i="34"/>
  <c r="K1217" i="34"/>
  <c r="C1217" i="34"/>
  <c r="B1217" i="34" s="1"/>
  <c r="P1217" i="34" s="1"/>
  <c r="X1216" i="34"/>
  <c r="W1216" i="34"/>
  <c r="V1216" i="34"/>
  <c r="T1216" i="34"/>
  <c r="S1216" i="34"/>
  <c r="R1216" i="34"/>
  <c r="N1216" i="34"/>
  <c r="K1216" i="34"/>
  <c r="C1216" i="34"/>
  <c r="B1216" i="34" s="1"/>
  <c r="X1215" i="34"/>
  <c r="W1215" i="34"/>
  <c r="V1215" i="34"/>
  <c r="T1215" i="34"/>
  <c r="S1215" i="34"/>
  <c r="R1215" i="34"/>
  <c r="N1215" i="34"/>
  <c r="C1215" i="34"/>
  <c r="B1215" i="34" s="1"/>
  <c r="Z1215" i="34" s="1"/>
  <c r="X1214" i="34"/>
  <c r="W1214" i="34"/>
  <c r="V1214" i="34"/>
  <c r="T1214" i="34"/>
  <c r="S1214" i="34"/>
  <c r="R1214" i="34"/>
  <c r="N1214" i="34"/>
  <c r="K1214" i="34"/>
  <c r="C1214" i="34"/>
  <c r="B1214" i="34" s="1"/>
  <c r="X1084" i="34"/>
  <c r="W1084" i="34"/>
  <c r="V1084" i="34"/>
  <c r="T1084" i="34"/>
  <c r="S1084" i="34"/>
  <c r="R1084" i="34"/>
  <c r="N1084" i="34"/>
  <c r="K1084" i="34"/>
  <c r="C1084" i="34"/>
  <c r="B1084" i="34" s="1"/>
  <c r="P1084" i="34" s="1"/>
  <c r="X1083" i="34"/>
  <c r="W1083" i="34"/>
  <c r="V1083" i="34"/>
  <c r="T1083" i="34"/>
  <c r="S1083" i="34"/>
  <c r="R1083" i="34"/>
  <c r="N1083" i="34"/>
  <c r="K1083" i="34"/>
  <c r="C1083" i="34"/>
  <c r="B1083" i="34" s="1"/>
  <c r="X1082" i="34"/>
  <c r="W1082" i="34"/>
  <c r="V1082" i="34"/>
  <c r="T1082" i="34"/>
  <c r="S1082" i="34"/>
  <c r="R1082" i="34"/>
  <c r="N1082" i="34"/>
  <c r="K1082" i="34"/>
  <c r="C1082" i="34"/>
  <c r="B1082" i="34" s="1"/>
  <c r="X1081" i="34"/>
  <c r="W1081" i="34"/>
  <c r="V1081" i="34"/>
  <c r="T1081" i="34"/>
  <c r="S1081" i="34"/>
  <c r="R1081" i="34"/>
  <c r="N1081" i="34"/>
  <c r="K1081" i="34"/>
  <c r="C1081" i="34"/>
  <c r="B1081" i="34" s="1"/>
  <c r="X1080" i="34"/>
  <c r="W1080" i="34"/>
  <c r="V1080" i="34"/>
  <c r="T1080" i="34"/>
  <c r="S1080" i="34"/>
  <c r="R1080" i="34"/>
  <c r="N1080" i="34"/>
  <c r="K1080" i="34"/>
  <c r="C1080" i="34"/>
  <c r="B1080" i="34" s="1"/>
  <c r="P1080" i="34" s="1"/>
  <c r="X1079" i="34"/>
  <c r="W1079" i="34"/>
  <c r="V1079" i="34"/>
  <c r="T1079" i="34"/>
  <c r="S1079" i="34"/>
  <c r="R1079" i="34"/>
  <c r="N1079" i="34"/>
  <c r="K1079" i="34"/>
  <c r="C1079" i="34"/>
  <c r="B1079" i="34" s="1"/>
  <c r="X1078" i="34"/>
  <c r="W1078" i="34"/>
  <c r="V1078" i="34"/>
  <c r="T1078" i="34"/>
  <c r="S1078" i="34"/>
  <c r="R1078" i="34"/>
  <c r="N1078" i="34"/>
  <c r="K1078" i="34"/>
  <c r="C1078" i="34"/>
  <c r="B1078" i="34" s="1"/>
  <c r="X1077" i="34"/>
  <c r="W1077" i="34"/>
  <c r="V1077" i="34"/>
  <c r="T1077" i="34"/>
  <c r="S1077" i="34"/>
  <c r="R1077" i="34"/>
  <c r="N1077" i="34"/>
  <c r="K1077" i="34"/>
  <c r="C1077" i="34"/>
  <c r="B1077" i="34" s="1"/>
  <c r="X1076" i="34"/>
  <c r="W1076" i="34"/>
  <c r="V1076" i="34"/>
  <c r="T1076" i="34"/>
  <c r="S1076" i="34"/>
  <c r="R1076" i="34"/>
  <c r="N1076" i="34"/>
  <c r="K1076" i="34"/>
  <c r="C1076" i="34"/>
  <c r="B1076" i="34" s="1"/>
  <c r="P1076" i="34" s="1"/>
  <c r="X1075" i="34"/>
  <c r="W1075" i="34"/>
  <c r="V1075" i="34"/>
  <c r="T1075" i="34"/>
  <c r="S1075" i="34"/>
  <c r="R1075" i="34"/>
  <c r="N1075" i="34"/>
  <c r="K1075" i="34"/>
  <c r="C1075" i="34"/>
  <c r="B1075" i="34" s="1"/>
  <c r="X1074" i="34"/>
  <c r="W1074" i="34"/>
  <c r="V1074" i="34"/>
  <c r="T1074" i="34"/>
  <c r="S1074" i="34"/>
  <c r="R1074" i="34"/>
  <c r="N1074" i="34"/>
  <c r="K1074" i="34"/>
  <c r="C1074" i="34"/>
  <c r="B1074" i="34" s="1"/>
  <c r="X1073" i="34"/>
  <c r="W1073" i="34"/>
  <c r="V1073" i="34"/>
  <c r="T1073" i="34"/>
  <c r="S1073" i="34"/>
  <c r="R1073" i="34"/>
  <c r="N1073" i="34"/>
  <c r="K1073" i="34"/>
  <c r="C1073" i="34"/>
  <c r="B1073" i="34" s="1"/>
  <c r="X1040" i="34"/>
  <c r="W1040" i="34"/>
  <c r="V1040" i="34"/>
  <c r="T1040" i="34"/>
  <c r="S1040" i="34"/>
  <c r="R1040" i="34"/>
  <c r="N1040" i="34"/>
  <c r="K1040" i="34"/>
  <c r="C1040" i="34"/>
  <c r="B1040" i="34" s="1"/>
  <c r="X1039" i="34"/>
  <c r="W1039" i="34"/>
  <c r="V1039" i="34"/>
  <c r="T1039" i="34"/>
  <c r="S1039" i="34"/>
  <c r="R1039" i="34"/>
  <c r="N1039" i="34"/>
  <c r="K1039" i="34"/>
  <c r="C1039" i="34"/>
  <c r="B1039" i="34" s="1"/>
  <c r="O1039" i="34" s="1"/>
  <c r="X1036" i="34"/>
  <c r="W1036" i="34"/>
  <c r="V1036" i="34"/>
  <c r="T1036" i="34"/>
  <c r="S1036" i="34"/>
  <c r="R1036" i="34"/>
  <c r="N1036" i="34"/>
  <c r="K1036" i="34"/>
  <c r="C1036" i="34"/>
  <c r="B1036" i="34" s="1"/>
  <c r="X1035" i="34"/>
  <c r="W1035" i="34"/>
  <c r="V1035" i="34"/>
  <c r="T1035" i="34"/>
  <c r="S1035" i="34"/>
  <c r="R1035" i="34"/>
  <c r="N1035" i="34"/>
  <c r="K1035" i="34"/>
  <c r="C1035" i="34"/>
  <c r="B1035" i="34" s="1"/>
  <c r="U1035" i="34" s="1"/>
  <c r="X1034" i="34"/>
  <c r="W1034" i="34"/>
  <c r="V1034" i="34"/>
  <c r="T1034" i="34"/>
  <c r="S1034" i="34"/>
  <c r="R1034" i="34"/>
  <c r="N1034" i="34"/>
  <c r="K1034" i="34"/>
  <c r="C1034" i="34"/>
  <c r="B1034" i="34" s="1"/>
  <c r="X1033" i="34"/>
  <c r="W1033" i="34"/>
  <c r="V1033" i="34"/>
  <c r="T1033" i="34"/>
  <c r="S1033" i="34"/>
  <c r="R1033" i="34"/>
  <c r="N1033" i="34"/>
  <c r="K1033" i="34"/>
  <c r="C1033" i="34"/>
  <c r="B1033" i="34" s="1"/>
  <c r="X1038" i="34"/>
  <c r="W1038" i="34"/>
  <c r="V1038" i="34"/>
  <c r="T1038" i="34"/>
  <c r="S1038" i="34"/>
  <c r="R1038" i="34"/>
  <c r="N1038" i="34"/>
  <c r="K1038" i="34"/>
  <c r="C1038" i="34"/>
  <c r="B1038" i="34" s="1"/>
  <c r="X1037" i="34"/>
  <c r="W1037" i="34"/>
  <c r="V1037" i="34"/>
  <c r="T1037" i="34"/>
  <c r="S1037" i="34"/>
  <c r="R1037" i="34"/>
  <c r="N1037" i="34"/>
  <c r="K1037" i="34"/>
  <c r="C1037" i="34"/>
  <c r="B1037" i="34" s="1"/>
  <c r="U1037" i="34" s="1"/>
  <c r="X1032" i="34"/>
  <c r="W1032" i="34"/>
  <c r="V1032" i="34"/>
  <c r="T1032" i="34"/>
  <c r="S1032" i="34"/>
  <c r="R1032" i="34"/>
  <c r="N1032" i="34"/>
  <c r="K1032" i="34"/>
  <c r="C1032" i="34"/>
  <c r="B1032" i="34" s="1"/>
  <c r="X1233" i="34"/>
  <c r="W1233" i="34"/>
  <c r="V1233" i="34"/>
  <c r="T1233" i="34"/>
  <c r="S1233" i="34"/>
  <c r="R1233" i="34"/>
  <c r="N1233" i="34"/>
  <c r="K1233" i="34"/>
  <c r="C1233" i="34"/>
  <c r="B1233" i="34" s="1"/>
  <c r="X1232" i="34"/>
  <c r="W1232" i="34"/>
  <c r="V1232" i="34"/>
  <c r="T1232" i="34"/>
  <c r="S1232" i="34"/>
  <c r="R1232" i="34"/>
  <c r="N1232" i="34"/>
  <c r="K1232" i="34"/>
  <c r="C1232" i="34"/>
  <c r="B1232" i="34" s="1"/>
  <c r="X1231" i="34"/>
  <c r="W1231" i="34"/>
  <c r="V1231" i="34"/>
  <c r="T1231" i="34"/>
  <c r="S1231" i="34"/>
  <c r="R1231" i="34"/>
  <c r="N1231" i="34"/>
  <c r="K1231" i="34"/>
  <c r="C1231" i="34"/>
  <c r="B1231" i="34" s="1"/>
  <c r="X1230" i="34"/>
  <c r="W1230" i="34"/>
  <c r="V1230" i="34"/>
  <c r="T1230" i="34"/>
  <c r="S1230" i="34"/>
  <c r="R1230" i="34"/>
  <c r="N1230" i="34"/>
  <c r="K1230" i="34"/>
  <c r="C1230" i="34"/>
  <c r="B1230" i="34" s="1"/>
  <c r="O1230" i="34" s="1"/>
  <c r="X1229" i="34"/>
  <c r="W1229" i="34"/>
  <c r="V1229" i="34"/>
  <c r="T1229" i="34"/>
  <c r="S1229" i="34"/>
  <c r="R1229" i="34"/>
  <c r="N1229" i="34"/>
  <c r="K1229" i="34"/>
  <c r="C1229" i="34"/>
  <c r="B1229" i="34" s="1"/>
  <c r="X1228" i="34"/>
  <c r="W1228" i="34"/>
  <c r="V1228" i="34"/>
  <c r="T1228" i="34"/>
  <c r="S1228" i="34"/>
  <c r="R1228" i="34"/>
  <c r="N1228" i="34"/>
  <c r="K1228" i="34"/>
  <c r="C1228" i="34"/>
  <c r="B1228" i="34" s="1"/>
  <c r="X1227" i="34"/>
  <c r="W1227" i="34"/>
  <c r="V1227" i="34"/>
  <c r="T1227" i="34"/>
  <c r="S1227" i="34"/>
  <c r="R1227" i="34"/>
  <c r="N1227" i="34"/>
  <c r="K1227" i="34"/>
  <c r="C1227" i="34"/>
  <c r="B1227" i="34" s="1"/>
  <c r="X1226" i="34"/>
  <c r="W1226" i="34"/>
  <c r="V1226" i="34"/>
  <c r="T1226" i="34"/>
  <c r="S1226" i="34"/>
  <c r="R1226" i="34"/>
  <c r="N1226" i="34"/>
  <c r="K1226" i="34"/>
  <c r="C1226" i="34"/>
  <c r="B1226" i="34" s="1"/>
  <c r="O1226" i="34" s="1"/>
  <c r="X1225" i="34"/>
  <c r="W1225" i="34"/>
  <c r="V1225" i="34"/>
  <c r="T1225" i="34"/>
  <c r="S1225" i="34"/>
  <c r="R1225" i="34"/>
  <c r="N1225" i="34"/>
  <c r="K1225" i="34"/>
  <c r="C1225" i="34"/>
  <c r="B1225" i="34" s="1"/>
  <c r="X1224" i="34"/>
  <c r="W1224" i="34"/>
  <c r="V1224" i="34"/>
  <c r="T1224" i="34"/>
  <c r="S1224" i="34"/>
  <c r="R1224" i="34"/>
  <c r="N1224" i="34"/>
  <c r="K1224" i="34"/>
  <c r="C1224" i="34"/>
  <c r="B1224" i="34" s="1"/>
  <c r="X1030" i="34"/>
  <c r="W1030" i="34"/>
  <c r="V1030" i="34"/>
  <c r="T1030" i="34"/>
  <c r="S1030" i="34"/>
  <c r="R1030" i="34"/>
  <c r="N1030" i="34"/>
  <c r="K1030" i="34"/>
  <c r="C1030" i="34"/>
  <c r="B1030" i="34" s="1"/>
  <c r="X1029" i="34"/>
  <c r="W1029" i="34"/>
  <c r="V1029" i="34"/>
  <c r="T1029" i="34"/>
  <c r="S1029" i="34"/>
  <c r="R1029" i="34"/>
  <c r="N1029" i="34"/>
  <c r="K1029" i="34"/>
  <c r="C1029" i="34"/>
  <c r="B1029" i="34" s="1"/>
  <c r="X1028" i="34"/>
  <c r="W1028" i="34"/>
  <c r="V1028" i="34"/>
  <c r="T1028" i="34"/>
  <c r="S1028" i="34"/>
  <c r="R1028" i="34"/>
  <c r="N1028" i="34"/>
  <c r="K1028" i="34"/>
  <c r="C1028" i="34"/>
  <c r="B1028" i="34" s="1"/>
  <c r="X1031" i="34"/>
  <c r="W1031" i="34"/>
  <c r="V1031" i="34"/>
  <c r="T1031" i="34"/>
  <c r="S1031" i="34"/>
  <c r="R1031" i="34"/>
  <c r="N1031" i="34"/>
  <c r="K1031" i="34"/>
  <c r="C1031" i="34"/>
  <c r="B1031" i="34" s="1"/>
  <c r="T6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X1024" i="34"/>
  <c r="W1024" i="34"/>
  <c r="V1024" i="34"/>
  <c r="T1024" i="34"/>
  <c r="S1024" i="34"/>
  <c r="R1024" i="34"/>
  <c r="N1024" i="34"/>
  <c r="K1024" i="34"/>
  <c r="C1024" i="34"/>
  <c r="B1024" i="34" s="1"/>
  <c r="U1024" i="34" s="1"/>
  <c r="X1027" i="34"/>
  <c r="W1027" i="34"/>
  <c r="V1027" i="34"/>
  <c r="T1027" i="34"/>
  <c r="S1027" i="34"/>
  <c r="R1027" i="34"/>
  <c r="N1027" i="34"/>
  <c r="K1027" i="34"/>
  <c r="C1027" i="34"/>
  <c r="B1027" i="34" s="1"/>
  <c r="O1027" i="34" s="1"/>
  <c r="X1026" i="34"/>
  <c r="W1026" i="34"/>
  <c r="V1026" i="34"/>
  <c r="T1026" i="34"/>
  <c r="S1026" i="34"/>
  <c r="R1026" i="34"/>
  <c r="N1026" i="34"/>
  <c r="K1026" i="34"/>
  <c r="C1026" i="34"/>
  <c r="B1026" i="34" s="1"/>
  <c r="P1026" i="34" s="1"/>
  <c r="X1025" i="34"/>
  <c r="W1025" i="34"/>
  <c r="V1025" i="34"/>
  <c r="T1025" i="34"/>
  <c r="S1025" i="34"/>
  <c r="R1025" i="34"/>
  <c r="N1025" i="34"/>
  <c r="K1025" i="34"/>
  <c r="C1025" i="34"/>
  <c r="B1025" i="34" s="1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Q1217" i="34" l="1"/>
  <c r="U1217" i="34"/>
  <c r="Q1221" i="34"/>
  <c r="U1221" i="34"/>
  <c r="U1216" i="34"/>
  <c r="Q1216" i="34"/>
  <c r="P1216" i="34"/>
  <c r="O1216" i="34"/>
  <c r="Z1216" i="34"/>
  <c r="A1216" i="34"/>
  <c r="U1220" i="34"/>
  <c r="Q1220" i="34"/>
  <c r="P1220" i="34"/>
  <c r="O1220" i="34"/>
  <c r="Z1220" i="34"/>
  <c r="A1220" i="34"/>
  <c r="O1214" i="34"/>
  <c r="Z1214" i="34"/>
  <c r="A1214" i="34"/>
  <c r="U1214" i="34"/>
  <c r="Q1214" i="34"/>
  <c r="P1214" i="34"/>
  <c r="O1222" i="34"/>
  <c r="Z1222" i="34"/>
  <c r="A1222" i="34"/>
  <c r="U1222" i="34"/>
  <c r="Q1222" i="34"/>
  <c r="P1222" i="34"/>
  <c r="O1218" i="34"/>
  <c r="Z1218" i="34"/>
  <c r="A1218" i="34"/>
  <c r="U1218" i="34"/>
  <c r="Q1218" i="34"/>
  <c r="P1218" i="34"/>
  <c r="O1215" i="34"/>
  <c r="O1219" i="34"/>
  <c r="O1223" i="34"/>
  <c r="P1215" i="34"/>
  <c r="A1217" i="34"/>
  <c r="Z1217" i="34"/>
  <c r="P1219" i="34"/>
  <c r="A1221" i="34"/>
  <c r="Z1221" i="34"/>
  <c r="P1223" i="34"/>
  <c r="Q1215" i="34"/>
  <c r="U1215" i="34"/>
  <c r="O1217" i="34"/>
  <c r="Q1219" i="34"/>
  <c r="U1219" i="34"/>
  <c r="O1221" i="34"/>
  <c r="Q1223" i="34"/>
  <c r="U1223" i="34"/>
  <c r="A1215" i="34"/>
  <c r="A1219" i="34"/>
  <c r="A1223" i="34"/>
  <c r="O1073" i="34"/>
  <c r="Z1073" i="34"/>
  <c r="A1073" i="34"/>
  <c r="O1077" i="34"/>
  <c r="Z1077" i="34"/>
  <c r="A1077" i="34"/>
  <c r="O1081" i="34"/>
  <c r="Z1081" i="34"/>
  <c r="A1081" i="34"/>
  <c r="Z1074" i="34"/>
  <c r="A1074" i="34"/>
  <c r="U1074" i="34"/>
  <c r="Q1074" i="34"/>
  <c r="P1074" i="34"/>
  <c r="O1074" i="34"/>
  <c r="Z1078" i="34"/>
  <c r="A1078" i="34"/>
  <c r="U1078" i="34"/>
  <c r="Q1078" i="34"/>
  <c r="P1078" i="34"/>
  <c r="O1078" i="34"/>
  <c r="Z1082" i="34"/>
  <c r="A1082" i="34"/>
  <c r="U1082" i="34"/>
  <c r="Q1082" i="34"/>
  <c r="P1082" i="34"/>
  <c r="O1082" i="34"/>
  <c r="U1075" i="34"/>
  <c r="Q1075" i="34"/>
  <c r="P1075" i="34"/>
  <c r="O1075" i="34"/>
  <c r="Z1075" i="34"/>
  <c r="A1075" i="34"/>
  <c r="U1079" i="34"/>
  <c r="Q1079" i="34"/>
  <c r="P1079" i="34"/>
  <c r="O1079" i="34"/>
  <c r="Z1079" i="34"/>
  <c r="A1079" i="34"/>
  <c r="U1083" i="34"/>
  <c r="Q1083" i="34"/>
  <c r="P1083" i="34"/>
  <c r="O1083" i="34"/>
  <c r="Z1083" i="34"/>
  <c r="A1083" i="34"/>
  <c r="P1073" i="34"/>
  <c r="Q1076" i="34"/>
  <c r="U1076" i="34"/>
  <c r="P1077" i="34"/>
  <c r="Q1080" i="34"/>
  <c r="U1080" i="34"/>
  <c r="P1081" i="34"/>
  <c r="Q1084" i="34"/>
  <c r="U1084" i="34"/>
  <c r="Q1073" i="34"/>
  <c r="U1073" i="34"/>
  <c r="A1076" i="34"/>
  <c r="Z1076" i="34"/>
  <c r="Q1077" i="34"/>
  <c r="U1077" i="34"/>
  <c r="A1080" i="34"/>
  <c r="Z1080" i="34"/>
  <c r="Q1081" i="34"/>
  <c r="U1081" i="34"/>
  <c r="A1084" i="34"/>
  <c r="Z1084" i="34"/>
  <c r="O1076" i="34"/>
  <c r="O1080" i="34"/>
  <c r="O1084" i="34"/>
  <c r="U1227" i="34"/>
  <c r="A1227" i="34"/>
  <c r="Z1227" i="34"/>
  <c r="O1033" i="34"/>
  <c r="U1033" i="34"/>
  <c r="Q1033" i="34"/>
  <c r="Q1039" i="34"/>
  <c r="U1039" i="34"/>
  <c r="P1038" i="34"/>
  <c r="O1038" i="34"/>
  <c r="Z1038" i="34"/>
  <c r="A1038" i="34"/>
  <c r="U1038" i="34"/>
  <c r="Q1038" i="34"/>
  <c r="P1036" i="34"/>
  <c r="O1036" i="34"/>
  <c r="Z1036" i="34"/>
  <c r="A1036" i="34"/>
  <c r="U1036" i="34"/>
  <c r="Q1036" i="34"/>
  <c r="Z1032" i="34"/>
  <c r="A1032" i="34"/>
  <c r="U1032" i="34"/>
  <c r="Q1032" i="34"/>
  <c r="P1032" i="34"/>
  <c r="O1032" i="34"/>
  <c r="Z1034" i="34"/>
  <c r="A1034" i="34"/>
  <c r="U1034" i="34"/>
  <c r="Q1034" i="34"/>
  <c r="P1034" i="34"/>
  <c r="O1034" i="34"/>
  <c r="Z1040" i="34"/>
  <c r="A1040" i="34"/>
  <c r="U1040" i="34"/>
  <c r="Q1040" i="34"/>
  <c r="P1040" i="34"/>
  <c r="O1040" i="34"/>
  <c r="A1037" i="34"/>
  <c r="Z1037" i="34"/>
  <c r="P1033" i="34"/>
  <c r="A1035" i="34"/>
  <c r="Z1035" i="34"/>
  <c r="P1039" i="34"/>
  <c r="O1037" i="34"/>
  <c r="O1035" i="34"/>
  <c r="P1037" i="34"/>
  <c r="A1033" i="34"/>
  <c r="Z1033" i="34"/>
  <c r="P1035" i="34"/>
  <c r="A1039" i="34"/>
  <c r="Z1039" i="34"/>
  <c r="Q1037" i="34"/>
  <c r="Q1035" i="34"/>
  <c r="U1031" i="34"/>
  <c r="A1031" i="34"/>
  <c r="O1029" i="34"/>
  <c r="U1029" i="34"/>
  <c r="Q1029" i="34"/>
  <c r="P1225" i="34"/>
  <c r="O1225" i="34"/>
  <c r="Z1225" i="34"/>
  <c r="A1225" i="34"/>
  <c r="U1225" i="34"/>
  <c r="Q1225" i="34"/>
  <c r="P1233" i="34"/>
  <c r="O1233" i="34"/>
  <c r="Z1233" i="34"/>
  <c r="A1233" i="34"/>
  <c r="U1233" i="34"/>
  <c r="Q1233" i="34"/>
  <c r="U1224" i="34"/>
  <c r="Q1224" i="34"/>
  <c r="P1224" i="34"/>
  <c r="O1224" i="34"/>
  <c r="Z1224" i="34"/>
  <c r="A1224" i="34"/>
  <c r="U1228" i="34"/>
  <c r="Q1228" i="34"/>
  <c r="P1228" i="34"/>
  <c r="O1228" i="34"/>
  <c r="Z1228" i="34"/>
  <c r="A1228" i="34"/>
  <c r="Z1231" i="34"/>
  <c r="A1231" i="34"/>
  <c r="U1231" i="34"/>
  <c r="Q1231" i="34"/>
  <c r="P1231" i="34"/>
  <c r="O1231" i="34"/>
  <c r="P1229" i="34"/>
  <c r="O1229" i="34"/>
  <c r="Z1229" i="34"/>
  <c r="A1229" i="34"/>
  <c r="U1229" i="34"/>
  <c r="Q1229" i="34"/>
  <c r="U1232" i="34"/>
  <c r="Q1232" i="34"/>
  <c r="P1232" i="34"/>
  <c r="O1232" i="34"/>
  <c r="Z1232" i="34"/>
  <c r="A1232" i="34"/>
  <c r="P1226" i="34"/>
  <c r="O1227" i="34"/>
  <c r="P1230" i="34"/>
  <c r="Q1226" i="34"/>
  <c r="U1226" i="34"/>
  <c r="P1227" i="34"/>
  <c r="Q1230" i="34"/>
  <c r="U1230" i="34"/>
  <c r="A1226" i="34"/>
  <c r="Z1226" i="34"/>
  <c r="Q1227" i="34"/>
  <c r="A1230" i="34"/>
  <c r="Z1230" i="34"/>
  <c r="P1028" i="34"/>
  <c r="O1028" i="34"/>
  <c r="Z1028" i="34"/>
  <c r="A1028" i="34"/>
  <c r="U1028" i="34"/>
  <c r="Q1028" i="34"/>
  <c r="Z1030" i="34"/>
  <c r="A1030" i="34"/>
  <c r="U1030" i="34"/>
  <c r="Q1030" i="34"/>
  <c r="P1030" i="34"/>
  <c r="O1030" i="34"/>
  <c r="P1029" i="34"/>
  <c r="A1029" i="34"/>
  <c r="Z1029" i="34"/>
  <c r="Z1031" i="34"/>
  <c r="O1031" i="34"/>
  <c r="P1031" i="34"/>
  <c r="Q1031" i="34"/>
  <c r="A1024" i="34"/>
  <c r="Z1024" i="34"/>
  <c r="O1024" i="34"/>
  <c r="P1024" i="34"/>
  <c r="Q1024" i="34"/>
  <c r="A1027" i="34"/>
  <c r="U1025" i="34"/>
  <c r="Q1025" i="34"/>
  <c r="P1025" i="34"/>
  <c r="O1025" i="34"/>
  <c r="Z1025" i="34"/>
  <c r="A1025" i="34"/>
  <c r="Q1026" i="34"/>
  <c r="U1026" i="34"/>
  <c r="P1027" i="34"/>
  <c r="A1026" i="34"/>
  <c r="Z1026" i="34"/>
  <c r="Q1027" i="34"/>
  <c r="U1027" i="34"/>
  <c r="O1026" i="34"/>
  <c r="Z1027" i="34"/>
  <c r="K1234" i="34"/>
  <c r="K1235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X68" i="34" l="1"/>
  <c r="W68" i="34"/>
  <c r="V68" i="34"/>
  <c r="T68" i="34"/>
  <c r="S68" i="34"/>
  <c r="R68" i="34"/>
  <c r="N68" i="34"/>
  <c r="C68" i="34"/>
  <c r="B68" i="34" s="1"/>
  <c r="Y68" i="34" s="1"/>
  <c r="X67" i="34"/>
  <c r="W67" i="34"/>
  <c r="V67" i="34"/>
  <c r="T67" i="34"/>
  <c r="S67" i="34"/>
  <c r="R67" i="34"/>
  <c r="N67" i="34"/>
  <c r="C67" i="34"/>
  <c r="B67" i="34" s="1"/>
  <c r="Y67" i="34" s="1"/>
  <c r="X66" i="34"/>
  <c r="W66" i="34"/>
  <c r="V66" i="34"/>
  <c r="T66" i="34"/>
  <c r="S66" i="34"/>
  <c r="R66" i="34"/>
  <c r="N66" i="34"/>
  <c r="C66" i="34"/>
  <c r="B66" i="34" s="1"/>
  <c r="Y66" i="34" s="1"/>
  <c r="X65" i="34"/>
  <c r="W65" i="34"/>
  <c r="V65" i="34"/>
  <c r="T65" i="34"/>
  <c r="S65" i="34"/>
  <c r="R65" i="34"/>
  <c r="N65" i="34"/>
  <c r="C65" i="34"/>
  <c r="B65" i="34" s="1"/>
  <c r="Y65" i="34" s="1"/>
  <c r="X64" i="34"/>
  <c r="W64" i="34"/>
  <c r="V64" i="34"/>
  <c r="T64" i="34"/>
  <c r="S64" i="34"/>
  <c r="R64" i="34"/>
  <c r="N64" i="34"/>
  <c r="C64" i="34"/>
  <c r="B64" i="34" s="1"/>
  <c r="Y64" i="34" s="1"/>
  <c r="X63" i="34"/>
  <c r="W63" i="34"/>
  <c r="V63" i="34"/>
  <c r="T63" i="34"/>
  <c r="S63" i="34"/>
  <c r="R63" i="34"/>
  <c r="N63" i="34"/>
  <c r="C63" i="34"/>
  <c r="B63" i="34" s="1"/>
  <c r="Y63" i="34" s="1"/>
  <c r="X62" i="34"/>
  <c r="W62" i="34"/>
  <c r="V62" i="34"/>
  <c r="T62" i="34"/>
  <c r="S62" i="34"/>
  <c r="R62" i="34"/>
  <c r="N62" i="34"/>
  <c r="C62" i="34"/>
  <c r="B62" i="34" s="1"/>
  <c r="Y62" i="34" s="1"/>
  <c r="X61" i="34"/>
  <c r="W61" i="34"/>
  <c r="V61" i="34"/>
  <c r="T61" i="34"/>
  <c r="S61" i="34"/>
  <c r="R61" i="34"/>
  <c r="N61" i="34"/>
  <c r="C61" i="34"/>
  <c r="B61" i="34" s="1"/>
  <c r="Y61" i="34" s="1"/>
  <c r="X60" i="34"/>
  <c r="W60" i="34"/>
  <c r="V60" i="34"/>
  <c r="T60" i="34"/>
  <c r="S60" i="34"/>
  <c r="R60" i="34"/>
  <c r="N60" i="34"/>
  <c r="C60" i="34"/>
  <c r="B60" i="34" s="1"/>
  <c r="Y60" i="34" s="1"/>
  <c r="X59" i="34"/>
  <c r="W59" i="34"/>
  <c r="V59" i="34"/>
  <c r="T59" i="34"/>
  <c r="S59" i="34"/>
  <c r="R59" i="34"/>
  <c r="N59" i="34"/>
  <c r="C59" i="34"/>
  <c r="B59" i="34" s="1"/>
  <c r="Y59" i="34" s="1"/>
  <c r="X58" i="34"/>
  <c r="W58" i="34"/>
  <c r="V58" i="34"/>
  <c r="T58" i="34"/>
  <c r="S58" i="34"/>
  <c r="R58" i="34"/>
  <c r="N58" i="34"/>
  <c r="C58" i="34"/>
  <c r="B58" i="34" s="1"/>
  <c r="Y58" i="34" s="1"/>
  <c r="X57" i="34"/>
  <c r="W57" i="34"/>
  <c r="V57" i="34"/>
  <c r="T57" i="34"/>
  <c r="S57" i="34"/>
  <c r="R57" i="34"/>
  <c r="N57" i="34"/>
  <c r="C57" i="34"/>
  <c r="B57" i="34" s="1"/>
  <c r="Y57" i="34" s="1"/>
  <c r="X56" i="34"/>
  <c r="W56" i="34"/>
  <c r="V56" i="34"/>
  <c r="T56" i="34"/>
  <c r="S56" i="34"/>
  <c r="R56" i="34"/>
  <c r="N56" i="34"/>
  <c r="C56" i="34"/>
  <c r="B56" i="34" s="1"/>
  <c r="X55" i="34"/>
  <c r="W55" i="34"/>
  <c r="V55" i="34"/>
  <c r="N55" i="34"/>
  <c r="C55" i="34"/>
  <c r="B55" i="34" s="1"/>
  <c r="X54" i="34"/>
  <c r="W54" i="34"/>
  <c r="V54" i="34"/>
  <c r="N54" i="34"/>
  <c r="C54" i="34"/>
  <c r="B54" i="34" s="1"/>
  <c r="P54" i="34" s="1"/>
  <c r="X53" i="34"/>
  <c r="W53" i="34"/>
  <c r="V53" i="34"/>
  <c r="T53" i="34"/>
  <c r="S53" i="34"/>
  <c r="R53" i="34"/>
  <c r="N53" i="34"/>
  <c r="C53" i="34"/>
  <c r="B53" i="34" s="1"/>
  <c r="Y53" i="34" s="1"/>
  <c r="X52" i="34"/>
  <c r="W52" i="34"/>
  <c r="V52" i="34"/>
  <c r="T52" i="34"/>
  <c r="S52" i="34"/>
  <c r="R52" i="34"/>
  <c r="N52" i="34"/>
  <c r="C52" i="34"/>
  <c r="B52" i="34" s="1"/>
  <c r="Y52" i="34" s="1"/>
  <c r="X51" i="34"/>
  <c r="W51" i="34"/>
  <c r="V51" i="34"/>
  <c r="T51" i="34"/>
  <c r="S51" i="34"/>
  <c r="R51" i="34"/>
  <c r="N51" i="34"/>
  <c r="C51" i="34"/>
  <c r="B51" i="34" s="1"/>
  <c r="Y51" i="34" s="1"/>
  <c r="X50" i="34"/>
  <c r="W50" i="34"/>
  <c r="V50" i="34"/>
  <c r="T50" i="34"/>
  <c r="S50" i="34"/>
  <c r="R50" i="34"/>
  <c r="N50" i="34"/>
  <c r="C50" i="34"/>
  <c r="B50" i="34" s="1"/>
  <c r="Y50" i="34" s="1"/>
  <c r="X49" i="34"/>
  <c r="W49" i="34"/>
  <c r="V49" i="34"/>
  <c r="T49" i="34"/>
  <c r="S49" i="34"/>
  <c r="R49" i="34"/>
  <c r="N49" i="34"/>
  <c r="C49" i="34"/>
  <c r="B49" i="34" s="1"/>
  <c r="Y49" i="34" s="1"/>
  <c r="X48" i="34"/>
  <c r="W48" i="34"/>
  <c r="V48" i="34"/>
  <c r="T48" i="34"/>
  <c r="S48" i="34"/>
  <c r="R48" i="34"/>
  <c r="N48" i="34"/>
  <c r="C48" i="34"/>
  <c r="B48" i="34" s="1"/>
  <c r="Y48" i="34" s="1"/>
  <c r="X47" i="34"/>
  <c r="W47" i="34"/>
  <c r="V47" i="34"/>
  <c r="T47" i="34"/>
  <c r="S47" i="34"/>
  <c r="R47" i="34"/>
  <c r="N47" i="34"/>
  <c r="C47" i="34"/>
  <c r="B47" i="34" s="1"/>
  <c r="Y47" i="34" s="1"/>
  <c r="X46" i="34"/>
  <c r="W46" i="34"/>
  <c r="V46" i="34"/>
  <c r="T46" i="34"/>
  <c r="S46" i="34"/>
  <c r="R46" i="34"/>
  <c r="N46" i="34"/>
  <c r="C46" i="34"/>
  <c r="B46" i="34" s="1"/>
  <c r="X45" i="34"/>
  <c r="W45" i="34"/>
  <c r="V45" i="34"/>
  <c r="T45" i="34"/>
  <c r="S45" i="34"/>
  <c r="R45" i="34"/>
  <c r="N45" i="34"/>
  <c r="C45" i="34"/>
  <c r="B45" i="34" s="1"/>
  <c r="X44" i="34"/>
  <c r="W44" i="34"/>
  <c r="V44" i="34"/>
  <c r="T44" i="34"/>
  <c r="S44" i="34"/>
  <c r="R44" i="34"/>
  <c r="N44" i="34"/>
  <c r="C44" i="34"/>
  <c r="B44" i="34" s="1"/>
  <c r="X43" i="34"/>
  <c r="W43" i="34"/>
  <c r="V43" i="34"/>
  <c r="T43" i="34"/>
  <c r="S43" i="34"/>
  <c r="R43" i="34"/>
  <c r="N43" i="34"/>
  <c r="C43" i="34"/>
  <c r="B43" i="34" s="1"/>
  <c r="X42" i="34"/>
  <c r="W42" i="34"/>
  <c r="V42" i="34"/>
  <c r="T42" i="34"/>
  <c r="S42" i="34"/>
  <c r="R42" i="34"/>
  <c r="N42" i="34"/>
  <c r="C42" i="34"/>
  <c r="B42" i="34" s="1"/>
  <c r="X41" i="34"/>
  <c r="W41" i="34"/>
  <c r="V41" i="34"/>
  <c r="T41" i="34"/>
  <c r="S41" i="34"/>
  <c r="R41" i="34"/>
  <c r="N41" i="34"/>
  <c r="C41" i="34"/>
  <c r="B41" i="34" s="1"/>
  <c r="Y41" i="34" s="1"/>
  <c r="X40" i="34"/>
  <c r="W40" i="34"/>
  <c r="V40" i="34"/>
  <c r="N40" i="34"/>
  <c r="C40" i="34"/>
  <c r="B40" i="34" s="1"/>
  <c r="X39" i="34"/>
  <c r="W39" i="34"/>
  <c r="V39" i="34"/>
  <c r="N39" i="34"/>
  <c r="C39" i="34"/>
  <c r="B39" i="34" s="1"/>
  <c r="P39" i="34" s="1"/>
  <c r="X38" i="34"/>
  <c r="W38" i="34"/>
  <c r="V38" i="34"/>
  <c r="T38" i="34"/>
  <c r="S38" i="34"/>
  <c r="R38" i="34"/>
  <c r="N38" i="34"/>
  <c r="C38" i="34"/>
  <c r="B38" i="34" s="1"/>
  <c r="Y38" i="34" s="1"/>
  <c r="X37" i="34"/>
  <c r="W37" i="34"/>
  <c r="V37" i="34"/>
  <c r="T37" i="34"/>
  <c r="S37" i="34"/>
  <c r="R37" i="34"/>
  <c r="N37" i="34"/>
  <c r="C37" i="34"/>
  <c r="B37" i="34" s="1"/>
  <c r="Y37" i="34" s="1"/>
  <c r="X36" i="34"/>
  <c r="W36" i="34"/>
  <c r="V36" i="34"/>
  <c r="T36" i="34"/>
  <c r="S36" i="34"/>
  <c r="R36" i="34"/>
  <c r="N36" i="34"/>
  <c r="C36" i="34"/>
  <c r="B36" i="34" s="1"/>
  <c r="Y36" i="34" s="1"/>
  <c r="X35" i="34"/>
  <c r="W35" i="34"/>
  <c r="V35" i="34"/>
  <c r="T35" i="34"/>
  <c r="S35" i="34"/>
  <c r="R35" i="34"/>
  <c r="N35" i="34"/>
  <c r="C35" i="34"/>
  <c r="B35" i="34" s="1"/>
  <c r="Y35" i="34" s="1"/>
  <c r="X34" i="34"/>
  <c r="W34" i="34"/>
  <c r="V34" i="34"/>
  <c r="T34" i="34"/>
  <c r="S34" i="34"/>
  <c r="R34" i="34"/>
  <c r="N34" i="34"/>
  <c r="C34" i="34"/>
  <c r="B34" i="34" s="1"/>
  <c r="Y34" i="34" s="1"/>
  <c r="X33" i="34"/>
  <c r="W33" i="34"/>
  <c r="V33" i="34"/>
  <c r="T33" i="34"/>
  <c r="S33" i="34"/>
  <c r="R33" i="34"/>
  <c r="N33" i="34"/>
  <c r="C33" i="34"/>
  <c r="B33" i="34" s="1"/>
  <c r="X32" i="34"/>
  <c r="W32" i="34"/>
  <c r="V32" i="34"/>
  <c r="T32" i="34"/>
  <c r="S32" i="34"/>
  <c r="R32" i="34"/>
  <c r="N32" i="34"/>
  <c r="C32" i="34"/>
  <c r="B32" i="34" s="1"/>
  <c r="Y32" i="34" s="1"/>
  <c r="X31" i="34"/>
  <c r="W31" i="34"/>
  <c r="V31" i="34"/>
  <c r="T31" i="34"/>
  <c r="S31" i="34"/>
  <c r="R31" i="34"/>
  <c r="N31" i="34"/>
  <c r="C31" i="34"/>
  <c r="B31" i="34" s="1"/>
  <c r="X30" i="34"/>
  <c r="W30" i="34"/>
  <c r="V30" i="34"/>
  <c r="T30" i="34"/>
  <c r="S30" i="34"/>
  <c r="R30" i="34"/>
  <c r="N30" i="34"/>
  <c r="C30" i="34"/>
  <c r="B30" i="34" s="1"/>
  <c r="Y30" i="34" s="1"/>
  <c r="X29" i="34"/>
  <c r="W29" i="34"/>
  <c r="V29" i="34"/>
  <c r="T29" i="34"/>
  <c r="S29" i="34"/>
  <c r="R29" i="34"/>
  <c r="N29" i="34"/>
  <c r="C29" i="34"/>
  <c r="B29" i="34" s="1"/>
  <c r="X28" i="34"/>
  <c r="W28" i="34"/>
  <c r="V28" i="34"/>
  <c r="T28" i="34"/>
  <c r="S28" i="34"/>
  <c r="R28" i="34"/>
  <c r="N28" i="34"/>
  <c r="C28" i="34"/>
  <c r="B28" i="34" s="1"/>
  <c r="Y28" i="34" s="1"/>
  <c r="X27" i="34"/>
  <c r="W27" i="34"/>
  <c r="V27" i="34"/>
  <c r="T27" i="34"/>
  <c r="S27" i="34"/>
  <c r="R27" i="34"/>
  <c r="N27" i="34"/>
  <c r="C27" i="34"/>
  <c r="B27" i="34" s="1"/>
  <c r="X26" i="34"/>
  <c r="W26" i="34"/>
  <c r="V26" i="34"/>
  <c r="T26" i="34"/>
  <c r="S26" i="34"/>
  <c r="R26" i="34"/>
  <c r="N26" i="34"/>
  <c r="C26" i="34"/>
  <c r="B26" i="34" s="1"/>
  <c r="Y26" i="34" s="1"/>
  <c r="X25" i="34"/>
  <c r="W25" i="34"/>
  <c r="V25" i="34"/>
  <c r="N25" i="34"/>
  <c r="C25" i="34"/>
  <c r="B25" i="34" s="1"/>
  <c r="X24" i="34"/>
  <c r="W24" i="34"/>
  <c r="V24" i="34"/>
  <c r="N24" i="34"/>
  <c r="C24" i="34"/>
  <c r="B24" i="34" s="1"/>
  <c r="P55" i="34" l="1"/>
  <c r="Q55" i="34"/>
  <c r="Y56" i="34"/>
  <c r="O56" i="34"/>
  <c r="A56" i="34"/>
  <c r="A55" i="34"/>
  <c r="A58" i="34"/>
  <c r="A60" i="34"/>
  <c r="A62" i="34"/>
  <c r="A64" i="34"/>
  <c r="U55" i="34"/>
  <c r="Y55" i="34"/>
  <c r="A57" i="34"/>
  <c r="A59" i="34"/>
  <c r="A61" i="34"/>
  <c r="A63" i="34"/>
  <c r="A65" i="34"/>
  <c r="U54" i="34"/>
  <c r="Y54" i="34"/>
  <c r="A54" i="34"/>
  <c r="Q54" i="34"/>
  <c r="A66" i="34"/>
  <c r="A67" i="34"/>
  <c r="A68" i="34"/>
  <c r="R54" i="34"/>
  <c r="R55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54" i="34"/>
  <c r="S54" i="34"/>
  <c r="O55" i="34"/>
  <c r="S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T54" i="34"/>
  <c r="T55" i="34"/>
  <c r="Q56" i="34"/>
  <c r="U56" i="34"/>
  <c r="Q57" i="34"/>
  <c r="U57" i="34"/>
  <c r="Q58" i="34"/>
  <c r="U58" i="34"/>
  <c r="Q59" i="34"/>
  <c r="U59" i="34"/>
  <c r="Q60" i="34"/>
  <c r="U60" i="34"/>
  <c r="Q61" i="34"/>
  <c r="U61" i="34"/>
  <c r="Q62" i="34"/>
  <c r="U62" i="34"/>
  <c r="Q63" i="34"/>
  <c r="U63" i="34"/>
  <c r="Q64" i="34"/>
  <c r="U64" i="34"/>
  <c r="Q65" i="34"/>
  <c r="U65" i="34"/>
  <c r="Q66" i="34"/>
  <c r="U66" i="34"/>
  <c r="Q67" i="34"/>
  <c r="U67" i="34"/>
  <c r="Q68" i="34"/>
  <c r="U68" i="34"/>
  <c r="P25" i="34"/>
  <c r="A25" i="34"/>
  <c r="Y42" i="34"/>
  <c r="A42" i="34"/>
  <c r="Y43" i="34"/>
  <c r="A43" i="34"/>
  <c r="Y44" i="34"/>
  <c r="A44" i="34"/>
  <c r="Y45" i="34"/>
  <c r="A45" i="34"/>
  <c r="P40" i="34"/>
  <c r="Y40" i="34"/>
  <c r="U40" i="34"/>
  <c r="Q40" i="34"/>
  <c r="A40" i="34"/>
  <c r="Y46" i="34"/>
  <c r="A46" i="34"/>
  <c r="A41" i="34"/>
  <c r="O41" i="34"/>
  <c r="Q39" i="34"/>
  <c r="U39" i="34"/>
  <c r="Y39" i="34"/>
  <c r="A39" i="34"/>
  <c r="A47" i="34"/>
  <c r="A48" i="34"/>
  <c r="A49" i="34"/>
  <c r="A50" i="34"/>
  <c r="A51" i="34"/>
  <c r="A52" i="34"/>
  <c r="A53" i="34"/>
  <c r="R39" i="34"/>
  <c r="R40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39" i="34"/>
  <c r="S39" i="34"/>
  <c r="O40" i="34"/>
  <c r="S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T39" i="34"/>
  <c r="T40" i="34"/>
  <c r="Q41" i="34"/>
  <c r="U41" i="34"/>
  <c r="Q42" i="34"/>
  <c r="U42" i="34"/>
  <c r="Q43" i="34"/>
  <c r="U43" i="34"/>
  <c r="Q44" i="34"/>
  <c r="U44" i="34"/>
  <c r="Q45" i="34"/>
  <c r="U45" i="34"/>
  <c r="Q46" i="34"/>
  <c r="U46" i="34"/>
  <c r="Q47" i="34"/>
  <c r="U47" i="34"/>
  <c r="Q48" i="34"/>
  <c r="U48" i="34"/>
  <c r="Q49" i="34"/>
  <c r="U49" i="34"/>
  <c r="Q50" i="34"/>
  <c r="U50" i="34"/>
  <c r="Q51" i="34"/>
  <c r="U51" i="34"/>
  <c r="Q52" i="34"/>
  <c r="U52" i="34"/>
  <c r="Q53" i="34"/>
  <c r="U53" i="34"/>
  <c r="Y27" i="34"/>
  <c r="A27" i="34"/>
  <c r="Y29" i="34"/>
  <c r="A29" i="34"/>
  <c r="Y31" i="34"/>
  <c r="A31" i="34"/>
  <c r="Y33" i="34"/>
  <c r="A33" i="34"/>
  <c r="U25" i="34"/>
  <c r="Y25" i="34"/>
  <c r="A26" i="34"/>
  <c r="O26" i="34"/>
  <c r="A28" i="34"/>
  <c r="A30" i="34"/>
  <c r="A32" i="34"/>
  <c r="A34" i="34"/>
  <c r="Q25" i="34"/>
  <c r="P24" i="34"/>
  <c r="U24" i="34"/>
  <c r="Q24" i="34"/>
  <c r="A24" i="34"/>
  <c r="Y24" i="34"/>
  <c r="A35" i="34"/>
  <c r="A36" i="34"/>
  <c r="A37" i="34"/>
  <c r="A38" i="34"/>
  <c r="R24" i="34"/>
  <c r="O28" i="34"/>
  <c r="O29" i="34"/>
  <c r="O32" i="34"/>
  <c r="O33" i="34"/>
  <c r="O34" i="34"/>
  <c r="O35" i="34"/>
  <c r="O36" i="34"/>
  <c r="O37" i="34"/>
  <c r="O38" i="34"/>
  <c r="O27" i="34"/>
  <c r="O31" i="34"/>
  <c r="O25" i="34"/>
  <c r="S25" i="34"/>
  <c r="P30" i="34"/>
  <c r="P31" i="34"/>
  <c r="P32" i="34"/>
  <c r="P35" i="34"/>
  <c r="P36" i="34"/>
  <c r="P37" i="34"/>
  <c r="P38" i="34"/>
  <c r="R25" i="34"/>
  <c r="O30" i="34"/>
  <c r="O24" i="34"/>
  <c r="S24" i="34"/>
  <c r="P26" i="34"/>
  <c r="P27" i="34"/>
  <c r="P28" i="34"/>
  <c r="P29" i="34"/>
  <c r="P33" i="34"/>
  <c r="P34" i="34"/>
  <c r="T24" i="34"/>
  <c r="T25" i="34"/>
  <c r="Q26" i="34"/>
  <c r="U26" i="34"/>
  <c r="Q27" i="34"/>
  <c r="U27" i="34"/>
  <c r="Q28" i="34"/>
  <c r="U28" i="34"/>
  <c r="Q29" i="34"/>
  <c r="U29" i="34"/>
  <c r="Q30" i="34"/>
  <c r="U30" i="34"/>
  <c r="Q31" i="34"/>
  <c r="U31" i="34"/>
  <c r="Q32" i="34"/>
  <c r="U32" i="34"/>
  <c r="Q33" i="34"/>
  <c r="U33" i="34"/>
  <c r="Q34" i="34"/>
  <c r="U34" i="34"/>
  <c r="Q35" i="34"/>
  <c r="U35" i="34"/>
  <c r="Q36" i="34"/>
  <c r="U36" i="34"/>
  <c r="Q37" i="34"/>
  <c r="U37" i="34"/>
  <c r="Q38" i="34"/>
  <c r="U38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6" i="34"/>
  <c r="K624" i="34"/>
  <c r="X627" i="34"/>
  <c r="W627" i="34"/>
  <c r="V627" i="34"/>
  <c r="T627" i="34"/>
  <c r="S627" i="34"/>
  <c r="R627" i="34"/>
  <c r="N627" i="34"/>
  <c r="C627" i="34"/>
  <c r="B627" i="34" s="1"/>
  <c r="X626" i="34"/>
  <c r="W626" i="34"/>
  <c r="V626" i="34"/>
  <c r="T626" i="34"/>
  <c r="S626" i="34"/>
  <c r="R626" i="34"/>
  <c r="N626" i="34"/>
  <c r="C626" i="34"/>
  <c r="B626" i="34" s="1"/>
  <c r="X625" i="34"/>
  <c r="W625" i="34"/>
  <c r="V625" i="34"/>
  <c r="T625" i="34"/>
  <c r="S625" i="34"/>
  <c r="R625" i="34"/>
  <c r="N625" i="34"/>
  <c r="C625" i="34"/>
  <c r="B625" i="34" s="1"/>
  <c r="X624" i="34"/>
  <c r="W624" i="34"/>
  <c r="V624" i="34"/>
  <c r="T624" i="34"/>
  <c r="S624" i="34"/>
  <c r="R624" i="34"/>
  <c r="N624" i="34"/>
  <c r="C624" i="34"/>
  <c r="B624" i="34" s="1"/>
  <c r="K622" i="34"/>
  <c r="X623" i="34"/>
  <c r="W623" i="34"/>
  <c r="V623" i="34"/>
  <c r="T623" i="34"/>
  <c r="S623" i="34"/>
  <c r="R623" i="34"/>
  <c r="N623" i="34"/>
  <c r="C623" i="34"/>
  <c r="B623" i="34" s="1"/>
  <c r="X622" i="34"/>
  <c r="W622" i="34"/>
  <c r="V622" i="34"/>
  <c r="T622" i="34"/>
  <c r="S622" i="34"/>
  <c r="R622" i="34"/>
  <c r="N622" i="34"/>
  <c r="C622" i="34"/>
  <c r="B622" i="34" s="1"/>
  <c r="A626" i="34" l="1"/>
  <c r="A627" i="34"/>
  <c r="A624" i="34"/>
  <c r="A625" i="34"/>
  <c r="A623" i="34"/>
  <c r="A622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611" i="34"/>
  <c r="K610" i="34"/>
  <c r="X611" i="34"/>
  <c r="W611" i="34"/>
  <c r="V611" i="34"/>
  <c r="T611" i="34"/>
  <c r="S611" i="34"/>
  <c r="R611" i="34"/>
  <c r="N611" i="34"/>
  <c r="C611" i="34"/>
  <c r="B611" i="34" s="1"/>
  <c r="X610" i="34"/>
  <c r="W610" i="34"/>
  <c r="V610" i="34"/>
  <c r="T610" i="34"/>
  <c r="S610" i="34"/>
  <c r="R610" i="34"/>
  <c r="N610" i="34"/>
  <c r="C610" i="34"/>
  <c r="B610" i="34" s="1"/>
  <c r="K615" i="34"/>
  <c r="K614" i="34"/>
  <c r="K603" i="34"/>
  <c r="K602" i="34"/>
  <c r="X615" i="34"/>
  <c r="W615" i="34"/>
  <c r="V615" i="34"/>
  <c r="T615" i="34"/>
  <c r="S615" i="34"/>
  <c r="R615" i="34"/>
  <c r="N615" i="34"/>
  <c r="C615" i="34"/>
  <c r="B615" i="34" s="1"/>
  <c r="X614" i="34"/>
  <c r="W614" i="34"/>
  <c r="V614" i="34"/>
  <c r="T614" i="34"/>
  <c r="S614" i="34"/>
  <c r="R614" i="34"/>
  <c r="N614" i="34"/>
  <c r="C614" i="34"/>
  <c r="B614" i="34" s="1"/>
  <c r="X603" i="34"/>
  <c r="W603" i="34"/>
  <c r="V603" i="34"/>
  <c r="T603" i="34"/>
  <c r="S603" i="34"/>
  <c r="R603" i="34"/>
  <c r="N603" i="34"/>
  <c r="C603" i="34"/>
  <c r="B603" i="34" s="1"/>
  <c r="X602" i="34"/>
  <c r="W602" i="34"/>
  <c r="V602" i="34"/>
  <c r="T602" i="34"/>
  <c r="S602" i="34"/>
  <c r="R602" i="34"/>
  <c r="N602" i="34"/>
  <c r="C602" i="34"/>
  <c r="B602" i="34" s="1"/>
  <c r="K597" i="34"/>
  <c r="K596" i="34"/>
  <c r="X597" i="34"/>
  <c r="W597" i="34"/>
  <c r="V597" i="34"/>
  <c r="T597" i="34"/>
  <c r="S597" i="34"/>
  <c r="R597" i="34"/>
  <c r="N597" i="34"/>
  <c r="C597" i="34"/>
  <c r="B597" i="34" s="1"/>
  <c r="X596" i="34"/>
  <c r="W596" i="34"/>
  <c r="V596" i="34"/>
  <c r="T596" i="34"/>
  <c r="S596" i="34"/>
  <c r="R596" i="34"/>
  <c r="N596" i="34"/>
  <c r="C596" i="34"/>
  <c r="B596" i="34" s="1"/>
  <c r="X621" i="34"/>
  <c r="W621" i="34"/>
  <c r="V621" i="34"/>
  <c r="T621" i="34"/>
  <c r="S621" i="34"/>
  <c r="R621" i="34"/>
  <c r="N621" i="34"/>
  <c r="C621" i="34"/>
  <c r="B621" i="34" s="1"/>
  <c r="X620" i="34"/>
  <c r="W620" i="34"/>
  <c r="V620" i="34"/>
  <c r="T620" i="34"/>
  <c r="S620" i="34"/>
  <c r="R620" i="34"/>
  <c r="N620" i="34"/>
  <c r="C620" i="34"/>
  <c r="B620" i="34" s="1"/>
  <c r="X619" i="34"/>
  <c r="W619" i="34"/>
  <c r="V619" i="34"/>
  <c r="T619" i="34"/>
  <c r="S619" i="34"/>
  <c r="R619" i="34"/>
  <c r="N619" i="34"/>
  <c r="C619" i="34"/>
  <c r="B619" i="34" s="1"/>
  <c r="X618" i="34"/>
  <c r="W618" i="34"/>
  <c r="V618" i="34"/>
  <c r="T618" i="34"/>
  <c r="S618" i="34"/>
  <c r="R618" i="34"/>
  <c r="N618" i="34"/>
  <c r="C618" i="34"/>
  <c r="B618" i="34" s="1"/>
  <c r="X617" i="34"/>
  <c r="W617" i="34"/>
  <c r="V617" i="34"/>
  <c r="T617" i="34"/>
  <c r="S617" i="34"/>
  <c r="R617" i="34"/>
  <c r="N617" i="34"/>
  <c r="C617" i="34"/>
  <c r="B617" i="34" s="1"/>
  <c r="X616" i="34"/>
  <c r="W616" i="34"/>
  <c r="V616" i="34"/>
  <c r="T616" i="34"/>
  <c r="S616" i="34"/>
  <c r="R616" i="34"/>
  <c r="N616" i="34"/>
  <c r="C616" i="34"/>
  <c r="B616" i="34" s="1"/>
  <c r="X613" i="34"/>
  <c r="W613" i="34"/>
  <c r="V613" i="34"/>
  <c r="T613" i="34"/>
  <c r="S613" i="34"/>
  <c r="R613" i="34"/>
  <c r="N613" i="34"/>
  <c r="C613" i="34"/>
  <c r="B613" i="34" s="1"/>
  <c r="X612" i="34"/>
  <c r="W612" i="34"/>
  <c r="V612" i="34"/>
  <c r="T612" i="34"/>
  <c r="S612" i="34"/>
  <c r="R612" i="34"/>
  <c r="N612" i="34"/>
  <c r="C612" i="34"/>
  <c r="B612" i="34" s="1"/>
  <c r="X609" i="34"/>
  <c r="W609" i="34"/>
  <c r="V609" i="34"/>
  <c r="T609" i="34"/>
  <c r="S609" i="34"/>
  <c r="R609" i="34"/>
  <c r="N609" i="34"/>
  <c r="C609" i="34"/>
  <c r="B609" i="34" s="1"/>
  <c r="X608" i="34"/>
  <c r="W608" i="34"/>
  <c r="V608" i="34"/>
  <c r="T608" i="34"/>
  <c r="S608" i="34"/>
  <c r="R608" i="34"/>
  <c r="N608" i="34"/>
  <c r="C608" i="34"/>
  <c r="B608" i="34" s="1"/>
  <c r="X607" i="34"/>
  <c r="W607" i="34"/>
  <c r="V607" i="34"/>
  <c r="T607" i="34"/>
  <c r="S607" i="34"/>
  <c r="R607" i="34"/>
  <c r="N607" i="34"/>
  <c r="C607" i="34"/>
  <c r="B607" i="34" s="1"/>
  <c r="X606" i="34"/>
  <c r="W606" i="34"/>
  <c r="V606" i="34"/>
  <c r="T606" i="34"/>
  <c r="S606" i="34"/>
  <c r="R606" i="34"/>
  <c r="N606" i="34"/>
  <c r="C606" i="34"/>
  <c r="B606" i="34" s="1"/>
  <c r="X605" i="34"/>
  <c r="W605" i="34"/>
  <c r="V605" i="34"/>
  <c r="T605" i="34"/>
  <c r="S605" i="34"/>
  <c r="R605" i="34"/>
  <c r="N605" i="34"/>
  <c r="C605" i="34"/>
  <c r="B605" i="34" s="1"/>
  <c r="X604" i="34"/>
  <c r="W604" i="34"/>
  <c r="V604" i="34"/>
  <c r="T604" i="34"/>
  <c r="S604" i="34"/>
  <c r="R604" i="34"/>
  <c r="N604" i="34"/>
  <c r="C604" i="34"/>
  <c r="B604" i="34" s="1"/>
  <c r="X220" i="34"/>
  <c r="W220" i="34"/>
  <c r="V220" i="34"/>
  <c r="N220" i="34"/>
  <c r="C220" i="34"/>
  <c r="B220" i="34" s="1"/>
  <c r="X219" i="34"/>
  <c r="W219" i="34"/>
  <c r="V219" i="34"/>
  <c r="N219" i="34"/>
  <c r="C219" i="34"/>
  <c r="B219" i="34" s="1"/>
  <c r="X218" i="34"/>
  <c r="W218" i="34"/>
  <c r="V218" i="34"/>
  <c r="N218" i="34"/>
  <c r="C218" i="34"/>
  <c r="B218" i="34" s="1"/>
  <c r="X217" i="34"/>
  <c r="W217" i="34"/>
  <c r="V217" i="34"/>
  <c r="N217" i="34"/>
  <c r="C217" i="34"/>
  <c r="B217" i="34" s="1"/>
  <c r="X216" i="34"/>
  <c r="W216" i="34"/>
  <c r="V216" i="34"/>
  <c r="N216" i="34"/>
  <c r="C216" i="34"/>
  <c r="B216" i="34" s="1"/>
  <c r="X215" i="34"/>
  <c r="W215" i="34"/>
  <c r="V215" i="34"/>
  <c r="N215" i="34"/>
  <c r="C215" i="34"/>
  <c r="B215" i="34" s="1"/>
  <c r="X214" i="34"/>
  <c r="W214" i="34"/>
  <c r="V214" i="34"/>
  <c r="N214" i="34"/>
  <c r="C214" i="34"/>
  <c r="B214" i="34" s="1"/>
  <c r="X213" i="34"/>
  <c r="W213" i="34"/>
  <c r="V213" i="34"/>
  <c r="N213" i="34"/>
  <c r="C213" i="34"/>
  <c r="B213" i="34" s="1"/>
  <c r="X212" i="34"/>
  <c r="W212" i="34"/>
  <c r="V212" i="34"/>
  <c r="N212" i="34"/>
  <c r="C212" i="34"/>
  <c r="B212" i="34" s="1"/>
  <c r="X211" i="34"/>
  <c r="W211" i="34"/>
  <c r="V211" i="34"/>
  <c r="N211" i="34"/>
  <c r="C211" i="34"/>
  <c r="B211" i="34" s="1"/>
  <c r="X210" i="34"/>
  <c r="W210" i="34"/>
  <c r="V210" i="34"/>
  <c r="N210" i="34"/>
  <c r="C210" i="34"/>
  <c r="B210" i="34" s="1"/>
  <c r="X209" i="34"/>
  <c r="W209" i="34"/>
  <c r="V209" i="34"/>
  <c r="N209" i="34"/>
  <c r="C209" i="34"/>
  <c r="B209" i="34" s="1"/>
  <c r="X208" i="34"/>
  <c r="W208" i="34"/>
  <c r="V208" i="34"/>
  <c r="N208" i="34"/>
  <c r="C208" i="34"/>
  <c r="B208" i="34" s="1"/>
  <c r="X207" i="34"/>
  <c r="W207" i="34"/>
  <c r="V207" i="34"/>
  <c r="N207" i="34"/>
  <c r="C207" i="34"/>
  <c r="B207" i="34" s="1"/>
  <c r="X206" i="34"/>
  <c r="W206" i="34"/>
  <c r="V206" i="34"/>
  <c r="N206" i="34"/>
  <c r="C206" i="34"/>
  <c r="B206" i="34" s="1"/>
  <c r="X205" i="34"/>
  <c r="W205" i="34"/>
  <c r="V205" i="34"/>
  <c r="N205" i="34"/>
  <c r="C205" i="34"/>
  <c r="B205" i="34" s="1"/>
  <c r="X204" i="34"/>
  <c r="W204" i="34"/>
  <c r="V204" i="34"/>
  <c r="N204" i="34"/>
  <c r="C204" i="34"/>
  <c r="B204" i="34" s="1"/>
  <c r="X203" i="34"/>
  <c r="W203" i="34"/>
  <c r="V203" i="34"/>
  <c r="N203" i="34"/>
  <c r="C203" i="34"/>
  <c r="B203" i="34" s="1"/>
  <c r="X202" i="34"/>
  <c r="W202" i="34"/>
  <c r="V202" i="34"/>
  <c r="N202" i="34"/>
  <c r="C202" i="34"/>
  <c r="B202" i="34" s="1"/>
  <c r="X201" i="34"/>
  <c r="W201" i="34"/>
  <c r="V201" i="34"/>
  <c r="N201" i="34"/>
  <c r="C201" i="34"/>
  <c r="B201" i="34" s="1"/>
  <c r="X200" i="34"/>
  <c r="W200" i="34"/>
  <c r="V200" i="34"/>
  <c r="N200" i="34"/>
  <c r="C200" i="34"/>
  <c r="B200" i="34" s="1"/>
  <c r="X199" i="34"/>
  <c r="W199" i="34"/>
  <c r="V199" i="34"/>
  <c r="N199" i="34"/>
  <c r="C199" i="34"/>
  <c r="B199" i="34" s="1"/>
  <c r="X198" i="34"/>
  <c r="W198" i="34"/>
  <c r="V198" i="34"/>
  <c r="N198" i="34"/>
  <c r="C198" i="34"/>
  <c r="B198" i="34" s="1"/>
  <c r="X197" i="34"/>
  <c r="W197" i="34"/>
  <c r="V197" i="34"/>
  <c r="N197" i="34"/>
  <c r="C197" i="34"/>
  <c r="B197" i="34" s="1"/>
  <c r="X196" i="34"/>
  <c r="W196" i="34"/>
  <c r="V196" i="34"/>
  <c r="N196" i="34"/>
  <c r="C196" i="34"/>
  <c r="B196" i="34" s="1"/>
  <c r="X195" i="34"/>
  <c r="W195" i="34"/>
  <c r="V195" i="34"/>
  <c r="N195" i="34"/>
  <c r="C195" i="34"/>
  <c r="B195" i="34" s="1"/>
  <c r="X11" i="34"/>
  <c r="X12" i="34"/>
  <c r="X13" i="34"/>
  <c r="X14" i="34"/>
  <c r="X15" i="34"/>
  <c r="X16" i="34"/>
  <c r="X17" i="34"/>
  <c r="X18" i="34"/>
  <c r="X19" i="34"/>
  <c r="X20" i="34"/>
  <c r="X21" i="34"/>
  <c r="X22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5" i="34"/>
  <c r="X598" i="34"/>
  <c r="X599" i="34"/>
  <c r="X600" i="34"/>
  <c r="X601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755" i="34"/>
  <c r="X937" i="34"/>
  <c r="X938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35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929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897" i="34"/>
  <c r="X930" i="34"/>
  <c r="X931" i="34"/>
  <c r="X932" i="34"/>
  <c r="X933" i="34"/>
  <c r="X934" i="34"/>
  <c r="X935" i="34"/>
  <c r="X936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W234" i="34"/>
  <c r="V234" i="34"/>
  <c r="N234" i="34"/>
  <c r="C234" i="34"/>
  <c r="B234" i="34" s="1"/>
  <c r="W233" i="34"/>
  <c r="V233" i="34"/>
  <c r="N233" i="34"/>
  <c r="C233" i="34"/>
  <c r="B233" i="34" s="1"/>
  <c r="W232" i="34"/>
  <c r="V232" i="34"/>
  <c r="N232" i="34"/>
  <c r="C232" i="34"/>
  <c r="B232" i="34" s="1"/>
  <c r="W231" i="34"/>
  <c r="V231" i="34"/>
  <c r="N231" i="34"/>
  <c r="C231" i="34"/>
  <c r="B231" i="34" s="1"/>
  <c r="W230" i="34"/>
  <c r="V230" i="34"/>
  <c r="N230" i="34"/>
  <c r="C230" i="34"/>
  <c r="B230" i="34" s="1"/>
  <c r="W229" i="34"/>
  <c r="V229" i="34"/>
  <c r="N229" i="34"/>
  <c r="C229" i="34"/>
  <c r="B229" i="34" s="1"/>
  <c r="W228" i="34"/>
  <c r="V228" i="34"/>
  <c r="N228" i="34"/>
  <c r="C228" i="34"/>
  <c r="B228" i="34" s="1"/>
  <c r="W227" i="34"/>
  <c r="V227" i="34"/>
  <c r="N227" i="34"/>
  <c r="C227" i="34"/>
  <c r="B227" i="34" s="1"/>
  <c r="W226" i="34"/>
  <c r="V226" i="34"/>
  <c r="N226" i="34"/>
  <c r="C226" i="34"/>
  <c r="B226" i="34" s="1"/>
  <c r="W225" i="34"/>
  <c r="V225" i="34"/>
  <c r="N225" i="34"/>
  <c r="C225" i="34"/>
  <c r="B225" i="34" s="1"/>
  <c r="W224" i="34"/>
  <c r="V224" i="34"/>
  <c r="N224" i="34"/>
  <c r="C224" i="34"/>
  <c r="B224" i="34" s="1"/>
  <c r="W223" i="34"/>
  <c r="V223" i="34"/>
  <c r="N223" i="34"/>
  <c r="C223" i="34"/>
  <c r="B223" i="34" s="1"/>
  <c r="W222" i="34"/>
  <c r="V222" i="34"/>
  <c r="N222" i="34"/>
  <c r="C222" i="34"/>
  <c r="B222" i="34" s="1"/>
  <c r="W221" i="34"/>
  <c r="V221" i="34"/>
  <c r="N221" i="34"/>
  <c r="C221" i="34"/>
  <c r="B221" i="34" s="1"/>
  <c r="W194" i="34"/>
  <c r="V194" i="34"/>
  <c r="N194" i="34"/>
  <c r="C194" i="34"/>
  <c r="B194" i="34" s="1"/>
  <c r="W193" i="34"/>
  <c r="V193" i="34"/>
  <c r="N193" i="34"/>
  <c r="C193" i="34"/>
  <c r="B193" i="34" s="1"/>
  <c r="W192" i="34"/>
  <c r="V192" i="34"/>
  <c r="N192" i="34"/>
  <c r="C192" i="34"/>
  <c r="B192" i="34" s="1"/>
  <c r="W191" i="34"/>
  <c r="V191" i="34"/>
  <c r="N191" i="34"/>
  <c r="C191" i="34"/>
  <c r="B191" i="34" s="1"/>
  <c r="W190" i="34"/>
  <c r="V190" i="34"/>
  <c r="N190" i="34"/>
  <c r="C190" i="34"/>
  <c r="B190" i="34" s="1"/>
  <c r="W189" i="34"/>
  <c r="V189" i="34"/>
  <c r="N189" i="34"/>
  <c r="C189" i="34"/>
  <c r="B189" i="34" s="1"/>
  <c r="W188" i="34"/>
  <c r="V188" i="34"/>
  <c r="N188" i="34"/>
  <c r="C188" i="34"/>
  <c r="B188" i="34" s="1"/>
  <c r="W187" i="34"/>
  <c r="V187" i="34"/>
  <c r="N187" i="34"/>
  <c r="C187" i="34"/>
  <c r="B187" i="34" s="1"/>
  <c r="W186" i="34"/>
  <c r="V186" i="34"/>
  <c r="N186" i="34"/>
  <c r="C186" i="34"/>
  <c r="B186" i="34" s="1"/>
  <c r="W185" i="34"/>
  <c r="V185" i="34"/>
  <c r="N185" i="34"/>
  <c r="C185" i="34"/>
  <c r="B185" i="34" s="1"/>
  <c r="W184" i="34"/>
  <c r="V184" i="34"/>
  <c r="N184" i="34"/>
  <c r="C184" i="34"/>
  <c r="B184" i="34" s="1"/>
  <c r="W183" i="34"/>
  <c r="V183" i="34"/>
  <c r="N183" i="34"/>
  <c r="C183" i="34"/>
  <c r="B183" i="34" s="1"/>
  <c r="W182" i="34"/>
  <c r="V182" i="34"/>
  <c r="N182" i="34"/>
  <c r="C182" i="34"/>
  <c r="B182" i="34" s="1"/>
  <c r="W181" i="34"/>
  <c r="V181" i="34"/>
  <c r="N181" i="34"/>
  <c r="C181" i="34"/>
  <c r="B181" i="34" s="1"/>
  <c r="W180" i="34"/>
  <c r="V180" i="34"/>
  <c r="N180" i="34"/>
  <c r="C180" i="34"/>
  <c r="B180" i="34" s="1"/>
  <c r="W179" i="34"/>
  <c r="V179" i="34"/>
  <c r="N179" i="34"/>
  <c r="C179" i="34"/>
  <c r="B179" i="34" s="1"/>
  <c r="W178" i="34"/>
  <c r="V178" i="34"/>
  <c r="N178" i="34"/>
  <c r="C178" i="34"/>
  <c r="B178" i="34" s="1"/>
  <c r="W177" i="34"/>
  <c r="V177" i="34"/>
  <c r="N177" i="34"/>
  <c r="C177" i="34"/>
  <c r="B177" i="34" s="1"/>
  <c r="W176" i="34"/>
  <c r="V176" i="34"/>
  <c r="N176" i="34"/>
  <c r="C176" i="34"/>
  <c r="B176" i="34" s="1"/>
  <c r="W175" i="34"/>
  <c r="V175" i="34"/>
  <c r="N175" i="34"/>
  <c r="C175" i="34"/>
  <c r="B175" i="34" s="1"/>
  <c r="W241" i="34"/>
  <c r="V241" i="34"/>
  <c r="N241" i="34"/>
  <c r="C241" i="34"/>
  <c r="B241" i="34" s="1"/>
  <c r="W240" i="34"/>
  <c r="V240" i="34"/>
  <c r="N240" i="34"/>
  <c r="C240" i="34"/>
  <c r="B240" i="34" s="1"/>
  <c r="W239" i="34"/>
  <c r="V239" i="34"/>
  <c r="N239" i="34"/>
  <c r="C239" i="34"/>
  <c r="B239" i="34" s="1"/>
  <c r="W238" i="34"/>
  <c r="V238" i="34"/>
  <c r="N238" i="34"/>
  <c r="C238" i="34"/>
  <c r="B238" i="34" s="1"/>
  <c r="W237" i="34"/>
  <c r="V237" i="34"/>
  <c r="N237" i="34"/>
  <c r="C237" i="34"/>
  <c r="B237" i="34" s="1"/>
  <c r="W236" i="34"/>
  <c r="V236" i="34"/>
  <c r="N236" i="34"/>
  <c r="C236" i="34"/>
  <c r="B236" i="34" s="1"/>
  <c r="W235" i="34"/>
  <c r="V235" i="34"/>
  <c r="N235" i="34"/>
  <c r="C235" i="34"/>
  <c r="B235" i="34" s="1"/>
  <c r="W158" i="34"/>
  <c r="V158" i="34"/>
  <c r="N158" i="34"/>
  <c r="C158" i="34"/>
  <c r="B158" i="34" s="1"/>
  <c r="W148" i="34"/>
  <c r="V148" i="34"/>
  <c r="N148" i="34"/>
  <c r="C148" i="34"/>
  <c r="B148" i="34" s="1"/>
  <c r="W147" i="34"/>
  <c r="V147" i="34"/>
  <c r="N147" i="34"/>
  <c r="C147" i="34"/>
  <c r="B147" i="34" s="1"/>
  <c r="W145" i="34"/>
  <c r="V145" i="34"/>
  <c r="N145" i="34"/>
  <c r="C145" i="34"/>
  <c r="B145" i="34" s="1"/>
  <c r="W144" i="34"/>
  <c r="V144" i="34"/>
  <c r="N144" i="34"/>
  <c r="C144" i="34"/>
  <c r="B144" i="34" s="1"/>
  <c r="W149" i="34"/>
  <c r="V149" i="34"/>
  <c r="N149" i="34"/>
  <c r="C149" i="34"/>
  <c r="B149" i="34" s="1"/>
  <c r="A149" i="34" s="1"/>
  <c r="W157" i="34"/>
  <c r="V157" i="34"/>
  <c r="N157" i="34"/>
  <c r="C157" i="34"/>
  <c r="B157" i="34" s="1"/>
  <c r="W156" i="34"/>
  <c r="V156" i="34"/>
  <c r="N156" i="34"/>
  <c r="C156" i="34"/>
  <c r="B156" i="34" s="1"/>
  <c r="W155" i="34"/>
  <c r="V155" i="34"/>
  <c r="N155" i="34"/>
  <c r="C155" i="34"/>
  <c r="B155" i="34" s="1"/>
  <c r="W154" i="34"/>
  <c r="V154" i="34"/>
  <c r="N154" i="34"/>
  <c r="C154" i="34"/>
  <c r="B154" i="34" s="1"/>
  <c r="A154" i="34" s="1"/>
  <c r="W153" i="34"/>
  <c r="V153" i="34"/>
  <c r="N153" i="34"/>
  <c r="C153" i="34"/>
  <c r="B153" i="34" s="1"/>
  <c r="W152" i="34"/>
  <c r="V152" i="34"/>
  <c r="N152" i="34"/>
  <c r="C152" i="34"/>
  <c r="B152" i="34" s="1"/>
  <c r="W151" i="34"/>
  <c r="V151" i="34"/>
  <c r="N151" i="34"/>
  <c r="C151" i="34"/>
  <c r="B151" i="34" s="1"/>
  <c r="W150" i="34"/>
  <c r="V150" i="34"/>
  <c r="N150" i="34"/>
  <c r="C150" i="34"/>
  <c r="B150" i="34" s="1"/>
  <c r="W146" i="34"/>
  <c r="V146" i="34"/>
  <c r="N146" i="34"/>
  <c r="C146" i="34"/>
  <c r="B146" i="34" s="1"/>
  <c r="W143" i="34"/>
  <c r="V143" i="34"/>
  <c r="N143" i="34"/>
  <c r="C143" i="34"/>
  <c r="B143" i="34" s="1"/>
  <c r="A143" i="34" s="1"/>
  <c r="W142" i="34"/>
  <c r="V142" i="34"/>
  <c r="N142" i="34"/>
  <c r="C142" i="34"/>
  <c r="B142" i="34" s="1"/>
  <c r="W169" i="34"/>
  <c r="V169" i="34"/>
  <c r="N169" i="34"/>
  <c r="C169" i="34"/>
  <c r="B169" i="34" s="1"/>
  <c r="W168" i="34"/>
  <c r="V168" i="34"/>
  <c r="N168" i="34"/>
  <c r="C168" i="34"/>
  <c r="B168" i="34" s="1"/>
  <c r="W167" i="34"/>
  <c r="V167" i="34"/>
  <c r="N167" i="34"/>
  <c r="C167" i="34"/>
  <c r="B167" i="34" s="1"/>
  <c r="A167" i="34" s="1"/>
  <c r="W166" i="34"/>
  <c r="V166" i="34"/>
  <c r="N166" i="34"/>
  <c r="C166" i="34"/>
  <c r="B166" i="34" s="1"/>
  <c r="W165" i="34"/>
  <c r="V165" i="34"/>
  <c r="N165" i="34"/>
  <c r="C165" i="34"/>
  <c r="B165" i="34" s="1"/>
  <c r="W164" i="34"/>
  <c r="V164" i="34"/>
  <c r="N164" i="34"/>
  <c r="C164" i="34"/>
  <c r="B164" i="34" s="1"/>
  <c r="W163" i="34"/>
  <c r="V163" i="34"/>
  <c r="N163" i="34"/>
  <c r="C163" i="34"/>
  <c r="B163" i="34" s="1"/>
  <c r="W162" i="34"/>
  <c r="V162" i="34"/>
  <c r="N162" i="34"/>
  <c r="C162" i="34"/>
  <c r="B162" i="34" s="1"/>
  <c r="W161" i="34"/>
  <c r="V161" i="34"/>
  <c r="N161" i="34"/>
  <c r="C161" i="34"/>
  <c r="B161" i="34" s="1"/>
  <c r="W160" i="34"/>
  <c r="V160" i="34"/>
  <c r="N160" i="34"/>
  <c r="C160" i="34"/>
  <c r="B160" i="34" s="1"/>
  <c r="A160" i="34" s="1"/>
  <c r="W159" i="34"/>
  <c r="V159" i="34"/>
  <c r="N159" i="34"/>
  <c r="C159" i="34"/>
  <c r="B159" i="34" s="1"/>
  <c r="W174" i="34"/>
  <c r="V174" i="34"/>
  <c r="N174" i="34"/>
  <c r="C174" i="34"/>
  <c r="B174" i="34" s="1"/>
  <c r="W173" i="34"/>
  <c r="V173" i="34"/>
  <c r="N173" i="34"/>
  <c r="C173" i="34"/>
  <c r="B173" i="34" s="1"/>
  <c r="W172" i="34"/>
  <c r="V172" i="34"/>
  <c r="N172" i="34"/>
  <c r="C172" i="34"/>
  <c r="B172" i="34" s="1"/>
  <c r="A172" i="34" s="1"/>
  <c r="W171" i="34"/>
  <c r="V171" i="34"/>
  <c r="N171" i="34"/>
  <c r="C171" i="34"/>
  <c r="B171" i="34" s="1"/>
  <c r="W170" i="34"/>
  <c r="V170" i="34"/>
  <c r="N170" i="34"/>
  <c r="C170" i="34"/>
  <c r="B170" i="34" s="1"/>
  <c r="A177" i="34"/>
  <c r="A185" i="34"/>
  <c r="A193" i="34"/>
  <c r="A227" i="34"/>
  <c r="A175" i="34"/>
  <c r="A183" i="34"/>
  <c r="A191" i="34"/>
  <c r="A225" i="34"/>
  <c r="A233" i="34"/>
  <c r="A189" i="34"/>
  <c r="A223" i="34"/>
  <c r="A231" i="34"/>
  <c r="A181" i="34"/>
  <c r="A179" i="34"/>
  <c r="A187" i="34"/>
  <c r="A221" i="34"/>
  <c r="A229" i="34"/>
  <c r="A238" i="34"/>
  <c r="A241" i="34"/>
  <c r="A236" i="34"/>
  <c r="R158" i="34"/>
  <c r="A158" i="34"/>
  <c r="S158" i="34"/>
  <c r="T158" i="34"/>
  <c r="A147" i="34"/>
  <c r="A157" i="34"/>
  <c r="A142" i="34"/>
  <c r="A155" i="34"/>
  <c r="A151" i="34"/>
  <c r="A150" i="34"/>
  <c r="A168" i="34"/>
  <c r="A164" i="34"/>
  <c r="A161" i="34"/>
  <c r="W938" i="34"/>
  <c r="V938" i="34"/>
  <c r="T938" i="34"/>
  <c r="S938" i="34"/>
  <c r="R938" i="34"/>
  <c r="N938" i="34"/>
  <c r="C938" i="34"/>
  <c r="B938" i="34" s="1"/>
  <c r="W937" i="34"/>
  <c r="V937" i="34"/>
  <c r="T937" i="34"/>
  <c r="S937" i="34"/>
  <c r="R937" i="34"/>
  <c r="N937" i="34"/>
  <c r="K937" i="34"/>
  <c r="C937" i="34"/>
  <c r="B937" i="34" s="1"/>
  <c r="W889" i="34"/>
  <c r="V889" i="34"/>
  <c r="T889" i="34"/>
  <c r="S889" i="34"/>
  <c r="R889" i="34"/>
  <c r="N889" i="34"/>
  <c r="K889" i="34"/>
  <c r="C889" i="34"/>
  <c r="B889" i="34" s="1"/>
  <c r="W888" i="34"/>
  <c r="V888" i="34"/>
  <c r="T888" i="34"/>
  <c r="S888" i="34"/>
  <c r="R888" i="34"/>
  <c r="N888" i="34"/>
  <c r="K888" i="34"/>
  <c r="C888" i="34"/>
  <c r="B888" i="34" s="1"/>
  <c r="W929" i="34"/>
  <c r="V929" i="34"/>
  <c r="T929" i="34"/>
  <c r="S929" i="34"/>
  <c r="R929" i="34"/>
  <c r="N929" i="34"/>
  <c r="C929" i="34"/>
  <c r="B929" i="34" s="1"/>
  <c r="W928" i="34"/>
  <c r="V928" i="34"/>
  <c r="T928" i="34"/>
  <c r="S928" i="34"/>
  <c r="R928" i="34"/>
  <c r="N928" i="34"/>
  <c r="C928" i="34"/>
  <c r="B928" i="34" s="1"/>
  <c r="W927" i="34"/>
  <c r="V927" i="34"/>
  <c r="T927" i="34"/>
  <c r="S927" i="34"/>
  <c r="R927" i="34"/>
  <c r="N927" i="34"/>
  <c r="C927" i="34"/>
  <c r="B927" i="34" s="1"/>
  <c r="W926" i="34"/>
  <c r="V926" i="34"/>
  <c r="T926" i="34"/>
  <c r="S926" i="34"/>
  <c r="R926" i="34"/>
  <c r="N926" i="34"/>
  <c r="C926" i="34"/>
  <c r="B926" i="34" s="1"/>
  <c r="W925" i="34"/>
  <c r="V925" i="34"/>
  <c r="T925" i="34"/>
  <c r="S925" i="34"/>
  <c r="R925" i="34"/>
  <c r="N925" i="34"/>
  <c r="C925" i="34"/>
  <c r="B925" i="34" s="1"/>
  <c r="W924" i="34"/>
  <c r="V924" i="34"/>
  <c r="T924" i="34"/>
  <c r="S924" i="34"/>
  <c r="R924" i="34"/>
  <c r="N924" i="34"/>
  <c r="C924" i="34"/>
  <c r="B924" i="34" s="1"/>
  <c r="W923" i="34"/>
  <c r="V923" i="34"/>
  <c r="T923" i="34"/>
  <c r="S923" i="34"/>
  <c r="R923" i="34"/>
  <c r="N923" i="34"/>
  <c r="C923" i="34"/>
  <c r="B923" i="34" s="1"/>
  <c r="W922" i="34"/>
  <c r="V922" i="34"/>
  <c r="T922" i="34"/>
  <c r="S922" i="34"/>
  <c r="R922" i="34"/>
  <c r="N922" i="34"/>
  <c r="C922" i="34"/>
  <c r="B922" i="34" s="1"/>
  <c r="W921" i="34"/>
  <c r="V921" i="34"/>
  <c r="T921" i="34"/>
  <c r="S921" i="34"/>
  <c r="R921" i="34"/>
  <c r="N921" i="34"/>
  <c r="C921" i="34"/>
  <c r="B921" i="34" s="1"/>
  <c r="W920" i="34"/>
  <c r="V920" i="34"/>
  <c r="T920" i="34"/>
  <c r="S920" i="34"/>
  <c r="R920" i="34"/>
  <c r="N920" i="34"/>
  <c r="C920" i="34"/>
  <c r="B920" i="34" s="1"/>
  <c r="W919" i="34"/>
  <c r="V919" i="34"/>
  <c r="T919" i="34"/>
  <c r="S919" i="34"/>
  <c r="R919" i="34"/>
  <c r="N919" i="34"/>
  <c r="C919" i="34"/>
  <c r="B919" i="34" s="1"/>
  <c r="W918" i="34"/>
  <c r="V918" i="34"/>
  <c r="T918" i="34"/>
  <c r="S918" i="34"/>
  <c r="R918" i="34"/>
  <c r="N918" i="34"/>
  <c r="C918" i="34"/>
  <c r="B918" i="34" s="1"/>
  <c r="W917" i="34"/>
  <c r="V917" i="34"/>
  <c r="T917" i="34"/>
  <c r="S917" i="34"/>
  <c r="R917" i="34"/>
  <c r="N917" i="34"/>
  <c r="C917" i="34"/>
  <c r="B917" i="34" s="1"/>
  <c r="W916" i="34"/>
  <c r="V916" i="34"/>
  <c r="T916" i="34"/>
  <c r="S916" i="34"/>
  <c r="R916" i="34"/>
  <c r="N916" i="34"/>
  <c r="C916" i="34"/>
  <c r="B916" i="34" s="1"/>
  <c r="W915" i="34"/>
  <c r="V915" i="34"/>
  <c r="T915" i="34"/>
  <c r="S915" i="34"/>
  <c r="R915" i="34"/>
  <c r="N915" i="34"/>
  <c r="C915" i="34"/>
  <c r="B915" i="34" s="1"/>
  <c r="W914" i="34"/>
  <c r="V914" i="34"/>
  <c r="T914" i="34"/>
  <c r="S914" i="34"/>
  <c r="R914" i="34"/>
  <c r="N914" i="34"/>
  <c r="C914" i="34"/>
  <c r="B914" i="34" s="1"/>
  <c r="W913" i="34"/>
  <c r="V913" i="34"/>
  <c r="T913" i="34"/>
  <c r="S913" i="34"/>
  <c r="R913" i="34"/>
  <c r="N913" i="34"/>
  <c r="C913" i="34"/>
  <c r="B913" i="34" s="1"/>
  <c r="W912" i="34"/>
  <c r="V912" i="34"/>
  <c r="T912" i="34"/>
  <c r="S912" i="34"/>
  <c r="R912" i="34"/>
  <c r="N912" i="34"/>
  <c r="C912" i="34"/>
  <c r="B912" i="34" s="1"/>
  <c r="A912" i="34" s="1"/>
  <c r="W911" i="34"/>
  <c r="V911" i="34"/>
  <c r="T911" i="34"/>
  <c r="S911" i="34"/>
  <c r="R911" i="34"/>
  <c r="N911" i="34"/>
  <c r="C911" i="34"/>
  <c r="B911" i="34" s="1"/>
  <c r="W910" i="34"/>
  <c r="V910" i="34"/>
  <c r="T910" i="34"/>
  <c r="S910" i="34"/>
  <c r="R910" i="34"/>
  <c r="N910" i="34"/>
  <c r="C910" i="34"/>
  <c r="B910" i="34" s="1"/>
  <c r="W909" i="34"/>
  <c r="V909" i="34"/>
  <c r="T909" i="34"/>
  <c r="S909" i="34"/>
  <c r="R909" i="34"/>
  <c r="N909" i="34"/>
  <c r="C909" i="34"/>
  <c r="B909" i="34" s="1"/>
  <c r="W908" i="34"/>
  <c r="V908" i="34"/>
  <c r="T908" i="34"/>
  <c r="S908" i="34"/>
  <c r="R908" i="34"/>
  <c r="N908" i="34"/>
  <c r="C908" i="34"/>
  <c r="B908" i="34" s="1"/>
  <c r="W907" i="34"/>
  <c r="V907" i="34"/>
  <c r="T907" i="34"/>
  <c r="S907" i="34"/>
  <c r="R907" i="34"/>
  <c r="N907" i="34"/>
  <c r="C907" i="34"/>
  <c r="B907" i="34" s="1"/>
  <c r="W906" i="34"/>
  <c r="V906" i="34"/>
  <c r="T906" i="34"/>
  <c r="S906" i="34"/>
  <c r="R906" i="34"/>
  <c r="N906" i="34"/>
  <c r="C906" i="34"/>
  <c r="B906" i="34" s="1"/>
  <c r="A906" i="34" s="1"/>
  <c r="W905" i="34"/>
  <c r="V905" i="34"/>
  <c r="T905" i="34"/>
  <c r="S905" i="34"/>
  <c r="R905" i="34"/>
  <c r="N905" i="34"/>
  <c r="C905" i="34"/>
  <c r="B905" i="34" s="1"/>
  <c r="W904" i="34"/>
  <c r="V904" i="34"/>
  <c r="T904" i="34"/>
  <c r="S904" i="34"/>
  <c r="R904" i="34"/>
  <c r="N904" i="34"/>
  <c r="C904" i="34"/>
  <c r="B904" i="34" s="1"/>
  <c r="W903" i="34"/>
  <c r="V903" i="34"/>
  <c r="T903" i="34"/>
  <c r="S903" i="34"/>
  <c r="R903" i="34"/>
  <c r="N903" i="34"/>
  <c r="C903" i="34"/>
  <c r="B903" i="34" s="1"/>
  <c r="W902" i="34"/>
  <c r="V902" i="34"/>
  <c r="T902" i="34"/>
  <c r="S902" i="34"/>
  <c r="R902" i="34"/>
  <c r="N902" i="34"/>
  <c r="C902" i="34"/>
  <c r="B902" i="34" s="1"/>
  <c r="W901" i="34"/>
  <c r="V901" i="34"/>
  <c r="T901" i="34"/>
  <c r="S901" i="34"/>
  <c r="R901" i="34"/>
  <c r="N901" i="34"/>
  <c r="C901" i="34"/>
  <c r="B901" i="34" s="1"/>
  <c r="W900" i="34"/>
  <c r="V900" i="34"/>
  <c r="T900" i="34"/>
  <c r="S900" i="34"/>
  <c r="R900" i="34"/>
  <c r="N900" i="34"/>
  <c r="C900" i="34"/>
  <c r="B900" i="34" s="1"/>
  <c r="W899" i="34"/>
  <c r="V899" i="34"/>
  <c r="T899" i="34"/>
  <c r="S899" i="34"/>
  <c r="R899" i="34"/>
  <c r="N899" i="34"/>
  <c r="C899" i="34"/>
  <c r="B899" i="34" s="1"/>
  <c r="W898" i="34"/>
  <c r="V898" i="34"/>
  <c r="T898" i="34"/>
  <c r="S898" i="34"/>
  <c r="R898" i="34"/>
  <c r="N898" i="34"/>
  <c r="K898" i="34"/>
  <c r="C898" i="34"/>
  <c r="B898" i="34" s="1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W887" i="34"/>
  <c r="V887" i="34"/>
  <c r="T887" i="34"/>
  <c r="S887" i="34"/>
  <c r="R887" i="34"/>
  <c r="N887" i="34"/>
  <c r="K887" i="34"/>
  <c r="C887" i="34"/>
  <c r="B887" i="34" s="1"/>
  <c r="W886" i="34"/>
  <c r="V886" i="34"/>
  <c r="T886" i="34"/>
  <c r="S886" i="34"/>
  <c r="R886" i="34"/>
  <c r="N886" i="34"/>
  <c r="K886" i="34"/>
  <c r="C886" i="34"/>
  <c r="B886" i="34" s="1"/>
  <c r="W885" i="34"/>
  <c r="V885" i="34"/>
  <c r="T885" i="34"/>
  <c r="S885" i="34"/>
  <c r="R885" i="34"/>
  <c r="N885" i="34"/>
  <c r="K885" i="34"/>
  <c r="C885" i="34"/>
  <c r="B885" i="34" s="1"/>
  <c r="W884" i="34"/>
  <c r="V884" i="34"/>
  <c r="T884" i="34"/>
  <c r="S884" i="34"/>
  <c r="R884" i="34"/>
  <c r="N884" i="34"/>
  <c r="K884" i="34"/>
  <c r="C884" i="34"/>
  <c r="B884" i="34" s="1"/>
  <c r="W883" i="34"/>
  <c r="V883" i="34"/>
  <c r="T883" i="34"/>
  <c r="S883" i="34"/>
  <c r="R883" i="34"/>
  <c r="N883" i="34"/>
  <c r="K883" i="34"/>
  <c r="C883" i="34"/>
  <c r="B883" i="34" s="1"/>
  <c r="A883" i="34" s="1"/>
  <c r="W882" i="34"/>
  <c r="V882" i="34"/>
  <c r="T882" i="34"/>
  <c r="S882" i="34"/>
  <c r="R882" i="34"/>
  <c r="N882" i="34"/>
  <c r="K882" i="34"/>
  <c r="C882" i="34"/>
  <c r="B882" i="34" s="1"/>
  <c r="W881" i="34"/>
  <c r="V881" i="34"/>
  <c r="T881" i="34"/>
  <c r="S881" i="34"/>
  <c r="R881" i="34"/>
  <c r="N881" i="34"/>
  <c r="K881" i="34"/>
  <c r="C881" i="34"/>
  <c r="B881" i="34" s="1"/>
  <c r="W936" i="34"/>
  <c r="V936" i="34"/>
  <c r="T936" i="34"/>
  <c r="S936" i="34"/>
  <c r="R936" i="34"/>
  <c r="N936" i="34"/>
  <c r="C936" i="34"/>
  <c r="B936" i="34" s="1"/>
  <c r="W935" i="34"/>
  <c r="V935" i="34"/>
  <c r="T935" i="34"/>
  <c r="S935" i="34"/>
  <c r="R935" i="34"/>
  <c r="N935" i="34"/>
  <c r="K935" i="34"/>
  <c r="C935" i="34"/>
  <c r="B935" i="34" s="1"/>
  <c r="W934" i="34"/>
  <c r="V934" i="34"/>
  <c r="T934" i="34"/>
  <c r="S934" i="34"/>
  <c r="R934" i="34"/>
  <c r="N934" i="34"/>
  <c r="K934" i="34"/>
  <c r="C934" i="34"/>
  <c r="B934" i="34" s="1"/>
  <c r="W933" i="34"/>
  <c r="V933" i="34"/>
  <c r="T933" i="34"/>
  <c r="S933" i="34"/>
  <c r="R933" i="34"/>
  <c r="N933" i="34"/>
  <c r="K933" i="34"/>
  <c r="C933" i="34"/>
  <c r="B933" i="34" s="1"/>
  <c r="W932" i="34"/>
  <c r="V932" i="34"/>
  <c r="T932" i="34"/>
  <c r="S932" i="34"/>
  <c r="R932" i="34"/>
  <c r="N932" i="34"/>
  <c r="K932" i="34"/>
  <c r="C932" i="34"/>
  <c r="B932" i="34" s="1"/>
  <c r="W931" i="34"/>
  <c r="V931" i="34"/>
  <c r="T931" i="34"/>
  <c r="S931" i="34"/>
  <c r="R931" i="34"/>
  <c r="N931" i="34"/>
  <c r="K931" i="34"/>
  <c r="C931" i="34"/>
  <c r="B931" i="34" s="1"/>
  <c r="A931" i="34" s="1"/>
  <c r="W930" i="34"/>
  <c r="V930" i="34"/>
  <c r="T930" i="34"/>
  <c r="S930" i="34"/>
  <c r="R930" i="34"/>
  <c r="N930" i="34"/>
  <c r="K930" i="34"/>
  <c r="C930" i="34"/>
  <c r="B930" i="34" s="1"/>
  <c r="W891" i="34"/>
  <c r="V891" i="34"/>
  <c r="T891" i="34"/>
  <c r="S891" i="34"/>
  <c r="R891" i="34"/>
  <c r="N891" i="34"/>
  <c r="K891" i="34"/>
  <c r="C891" i="34"/>
  <c r="B891" i="34" s="1"/>
  <c r="W890" i="34"/>
  <c r="V890" i="34"/>
  <c r="T890" i="34"/>
  <c r="S890" i="34"/>
  <c r="R890" i="34"/>
  <c r="N890" i="34"/>
  <c r="K890" i="34"/>
  <c r="C890" i="34"/>
  <c r="B890" i="34" s="1"/>
  <c r="W894" i="34"/>
  <c r="V894" i="34"/>
  <c r="T894" i="34"/>
  <c r="S894" i="34"/>
  <c r="R894" i="34"/>
  <c r="N894" i="34"/>
  <c r="K894" i="34"/>
  <c r="C894" i="34"/>
  <c r="B894" i="34" s="1"/>
  <c r="W893" i="34"/>
  <c r="V893" i="34"/>
  <c r="T893" i="34"/>
  <c r="S893" i="34"/>
  <c r="R893" i="34"/>
  <c r="N893" i="34"/>
  <c r="K893" i="34"/>
  <c r="C893" i="34"/>
  <c r="B893" i="34" s="1"/>
  <c r="W892" i="34"/>
  <c r="V892" i="34"/>
  <c r="T892" i="34"/>
  <c r="S892" i="34"/>
  <c r="R892" i="34"/>
  <c r="N892" i="34"/>
  <c r="K892" i="34"/>
  <c r="C892" i="34"/>
  <c r="B892" i="34" s="1"/>
  <c r="W897" i="34"/>
  <c r="V897" i="34"/>
  <c r="T897" i="34"/>
  <c r="S897" i="34"/>
  <c r="R897" i="34"/>
  <c r="N897" i="34"/>
  <c r="C897" i="34"/>
  <c r="B897" i="34" s="1"/>
  <c r="A897" i="34" s="1"/>
  <c r="W896" i="34"/>
  <c r="V896" i="34"/>
  <c r="T896" i="34"/>
  <c r="S896" i="34"/>
  <c r="R896" i="34"/>
  <c r="N896" i="34"/>
  <c r="K896" i="34"/>
  <c r="C896" i="34"/>
  <c r="B896" i="34" s="1"/>
  <c r="W895" i="34"/>
  <c r="V895" i="34"/>
  <c r="T895" i="34"/>
  <c r="S895" i="34"/>
  <c r="R895" i="34"/>
  <c r="N895" i="34"/>
  <c r="K895" i="34"/>
  <c r="C895" i="34"/>
  <c r="B895" i="34" s="1"/>
  <c r="F26" i="75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W847" i="34"/>
  <c r="V847" i="34"/>
  <c r="T847" i="34"/>
  <c r="S847" i="34"/>
  <c r="R847" i="34"/>
  <c r="N847" i="34"/>
  <c r="K847" i="34"/>
  <c r="C847" i="34"/>
  <c r="B847" i="34" s="1"/>
  <c r="W846" i="34"/>
  <c r="V846" i="34"/>
  <c r="T846" i="34"/>
  <c r="S846" i="34"/>
  <c r="R846" i="34"/>
  <c r="N846" i="34"/>
  <c r="K846" i="34"/>
  <c r="C846" i="34"/>
  <c r="B846" i="34" s="1"/>
  <c r="W845" i="34"/>
  <c r="V845" i="34"/>
  <c r="T845" i="34"/>
  <c r="S845" i="34"/>
  <c r="R845" i="34"/>
  <c r="N845" i="34"/>
  <c r="K845" i="34"/>
  <c r="C845" i="34"/>
  <c r="B845" i="34" s="1"/>
  <c r="W843" i="34"/>
  <c r="V843" i="34"/>
  <c r="T843" i="34"/>
  <c r="S843" i="34"/>
  <c r="R843" i="34"/>
  <c r="N843" i="34"/>
  <c r="C843" i="34"/>
  <c r="B843" i="34" s="1"/>
  <c r="W842" i="34"/>
  <c r="V842" i="34"/>
  <c r="T842" i="34"/>
  <c r="S842" i="34"/>
  <c r="R842" i="34"/>
  <c r="N842" i="34"/>
  <c r="K842" i="34"/>
  <c r="C842" i="34"/>
  <c r="B842" i="34" s="1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939" i="34"/>
  <c r="C940" i="34"/>
  <c r="C941" i="34"/>
  <c r="C942" i="34"/>
  <c r="C943" i="34"/>
  <c r="C944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939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W592" i="34"/>
  <c r="V592" i="34"/>
  <c r="T592" i="34"/>
  <c r="S592" i="34"/>
  <c r="R592" i="34"/>
  <c r="N592" i="34"/>
  <c r="K592" i="34"/>
  <c r="C592" i="34"/>
  <c r="B592" i="34" s="1"/>
  <c r="W593" i="34"/>
  <c r="V593" i="34"/>
  <c r="T593" i="34"/>
  <c r="S593" i="34"/>
  <c r="R593" i="34"/>
  <c r="N593" i="34"/>
  <c r="C593" i="34"/>
  <c r="B593" i="34" s="1"/>
  <c r="W591" i="34"/>
  <c r="V591" i="34"/>
  <c r="T591" i="34"/>
  <c r="S591" i="34"/>
  <c r="R591" i="34"/>
  <c r="N591" i="34"/>
  <c r="K591" i="34"/>
  <c r="C591" i="34"/>
  <c r="B591" i="34" s="1"/>
  <c r="W590" i="34"/>
  <c r="V590" i="34"/>
  <c r="T590" i="34"/>
  <c r="S590" i="34"/>
  <c r="R590" i="34"/>
  <c r="N590" i="34"/>
  <c r="K590" i="34"/>
  <c r="C590" i="34"/>
  <c r="B590" i="34" s="1"/>
  <c r="A590" i="34" s="1"/>
  <c r="W499" i="34"/>
  <c r="V499" i="34"/>
  <c r="T499" i="34"/>
  <c r="S499" i="34"/>
  <c r="R499" i="34"/>
  <c r="N499" i="34"/>
  <c r="K499" i="34"/>
  <c r="C499" i="34"/>
  <c r="B499" i="34" s="1"/>
  <c r="W498" i="34"/>
  <c r="V498" i="34"/>
  <c r="T498" i="34"/>
  <c r="S498" i="34"/>
  <c r="R498" i="34"/>
  <c r="N498" i="34"/>
  <c r="K498" i="34"/>
  <c r="C498" i="34"/>
  <c r="B498" i="34" s="1"/>
  <c r="W497" i="34"/>
  <c r="V497" i="34"/>
  <c r="T497" i="34"/>
  <c r="S497" i="34"/>
  <c r="R497" i="34"/>
  <c r="N497" i="34"/>
  <c r="K497" i="34"/>
  <c r="C497" i="34"/>
  <c r="B497" i="34" s="1"/>
  <c r="A497" i="34" s="1"/>
  <c r="W496" i="34"/>
  <c r="V496" i="34"/>
  <c r="T496" i="34"/>
  <c r="S496" i="34"/>
  <c r="R496" i="34"/>
  <c r="N496" i="34"/>
  <c r="K496" i="34"/>
  <c r="C496" i="34"/>
  <c r="B496" i="34" s="1"/>
  <c r="W495" i="34"/>
  <c r="V495" i="34"/>
  <c r="T495" i="34"/>
  <c r="S495" i="34"/>
  <c r="R495" i="34"/>
  <c r="N495" i="34"/>
  <c r="K495" i="34"/>
  <c r="C495" i="34"/>
  <c r="B495" i="34" s="1"/>
  <c r="W494" i="34"/>
  <c r="V494" i="34"/>
  <c r="T494" i="34"/>
  <c r="S494" i="34"/>
  <c r="R494" i="34"/>
  <c r="N494" i="34"/>
  <c r="K494" i="34"/>
  <c r="C494" i="34"/>
  <c r="B494" i="34" s="1"/>
  <c r="W493" i="34"/>
  <c r="V493" i="34"/>
  <c r="T493" i="34"/>
  <c r="S493" i="34"/>
  <c r="R493" i="34"/>
  <c r="N493" i="34"/>
  <c r="K493" i="34"/>
  <c r="C493" i="34"/>
  <c r="B493" i="34" s="1"/>
  <c r="W492" i="34"/>
  <c r="V492" i="34"/>
  <c r="T492" i="34"/>
  <c r="S492" i="34"/>
  <c r="R492" i="34"/>
  <c r="N492" i="34"/>
  <c r="K492" i="34"/>
  <c r="C492" i="34"/>
  <c r="B492" i="34" s="1"/>
  <c r="W491" i="34"/>
  <c r="V491" i="34"/>
  <c r="T491" i="34"/>
  <c r="S491" i="34"/>
  <c r="R491" i="34"/>
  <c r="N491" i="34"/>
  <c r="K491" i="34"/>
  <c r="C491" i="34"/>
  <c r="B491" i="34" s="1"/>
  <c r="A491" i="34" s="1"/>
  <c r="W490" i="34"/>
  <c r="V490" i="34"/>
  <c r="T490" i="34"/>
  <c r="S490" i="34"/>
  <c r="R490" i="34"/>
  <c r="N490" i="34"/>
  <c r="K490" i="34"/>
  <c r="C490" i="34"/>
  <c r="B490" i="34" s="1"/>
  <c r="W509" i="34"/>
  <c r="V509" i="34"/>
  <c r="T509" i="34"/>
  <c r="S509" i="34"/>
  <c r="R509" i="34"/>
  <c r="N509" i="34"/>
  <c r="K509" i="34"/>
  <c r="C509" i="34"/>
  <c r="B509" i="34" s="1"/>
  <c r="W508" i="34"/>
  <c r="V508" i="34"/>
  <c r="T508" i="34"/>
  <c r="S508" i="34"/>
  <c r="R508" i="34"/>
  <c r="N508" i="34"/>
  <c r="K508" i="34"/>
  <c r="C508" i="34"/>
  <c r="B508" i="34" s="1"/>
  <c r="W507" i="34"/>
  <c r="V507" i="34"/>
  <c r="T507" i="34"/>
  <c r="S507" i="34"/>
  <c r="R507" i="34"/>
  <c r="N507" i="34"/>
  <c r="K507" i="34"/>
  <c r="C507" i="34"/>
  <c r="B507" i="34" s="1"/>
  <c r="W506" i="34"/>
  <c r="V506" i="34"/>
  <c r="T506" i="34"/>
  <c r="S506" i="34"/>
  <c r="R506" i="34"/>
  <c r="N506" i="34"/>
  <c r="K506" i="34"/>
  <c r="C506" i="34"/>
  <c r="B506" i="34" s="1"/>
  <c r="W505" i="34"/>
  <c r="V505" i="34"/>
  <c r="T505" i="34"/>
  <c r="S505" i="34"/>
  <c r="R505" i="34"/>
  <c r="N505" i="34"/>
  <c r="K505" i="34"/>
  <c r="C505" i="34"/>
  <c r="B505" i="34" s="1"/>
  <c r="W504" i="34"/>
  <c r="V504" i="34"/>
  <c r="T504" i="34"/>
  <c r="S504" i="34"/>
  <c r="R504" i="34"/>
  <c r="N504" i="34"/>
  <c r="K504" i="34"/>
  <c r="C504" i="34"/>
  <c r="B504" i="34" s="1"/>
  <c r="W503" i="34"/>
  <c r="V503" i="34"/>
  <c r="T503" i="34"/>
  <c r="S503" i="34"/>
  <c r="R503" i="34"/>
  <c r="N503" i="34"/>
  <c r="K503" i="34"/>
  <c r="C503" i="34"/>
  <c r="B503" i="34" s="1"/>
  <c r="W502" i="34"/>
  <c r="V502" i="34"/>
  <c r="T502" i="34"/>
  <c r="S502" i="34"/>
  <c r="R502" i="34"/>
  <c r="N502" i="34"/>
  <c r="K502" i="34"/>
  <c r="C502" i="34"/>
  <c r="B502" i="34" s="1"/>
  <c r="W501" i="34"/>
  <c r="V501" i="34"/>
  <c r="T501" i="34"/>
  <c r="S501" i="34"/>
  <c r="R501" i="34"/>
  <c r="N501" i="34"/>
  <c r="K501" i="34"/>
  <c r="C501" i="34"/>
  <c r="B501" i="34" s="1"/>
  <c r="W500" i="34"/>
  <c r="V500" i="34"/>
  <c r="T500" i="34"/>
  <c r="S500" i="34"/>
  <c r="R500" i="34"/>
  <c r="N500" i="34"/>
  <c r="K500" i="34"/>
  <c r="C500" i="34"/>
  <c r="B500" i="34" s="1"/>
  <c r="W519" i="34"/>
  <c r="V519" i="34"/>
  <c r="T519" i="34"/>
  <c r="S519" i="34"/>
  <c r="R519" i="34"/>
  <c r="N519" i="34"/>
  <c r="K519" i="34"/>
  <c r="C519" i="34"/>
  <c r="B519" i="34" s="1"/>
  <c r="W518" i="34"/>
  <c r="V518" i="34"/>
  <c r="T518" i="34"/>
  <c r="S518" i="34"/>
  <c r="R518" i="34"/>
  <c r="N518" i="34"/>
  <c r="K518" i="34"/>
  <c r="C518" i="34"/>
  <c r="B518" i="34" s="1"/>
  <c r="A518" i="34" s="1"/>
  <c r="W517" i="34"/>
  <c r="V517" i="34"/>
  <c r="T517" i="34"/>
  <c r="S517" i="34"/>
  <c r="R517" i="34"/>
  <c r="N517" i="34"/>
  <c r="K517" i="34"/>
  <c r="C517" i="34"/>
  <c r="B517" i="34" s="1"/>
  <c r="W516" i="34"/>
  <c r="V516" i="34"/>
  <c r="T516" i="34"/>
  <c r="S516" i="34"/>
  <c r="R516" i="34"/>
  <c r="N516" i="34"/>
  <c r="K516" i="34"/>
  <c r="C516" i="34"/>
  <c r="B516" i="34" s="1"/>
  <c r="W515" i="34"/>
  <c r="V515" i="34"/>
  <c r="T515" i="34"/>
  <c r="S515" i="34"/>
  <c r="R515" i="34"/>
  <c r="N515" i="34"/>
  <c r="K515" i="34"/>
  <c r="C515" i="34"/>
  <c r="B515" i="34" s="1"/>
  <c r="W514" i="34"/>
  <c r="V514" i="34"/>
  <c r="T514" i="34"/>
  <c r="S514" i="34"/>
  <c r="R514" i="34"/>
  <c r="N514" i="34"/>
  <c r="K514" i="34"/>
  <c r="C514" i="34"/>
  <c r="B514" i="34" s="1"/>
  <c r="A514" i="34" s="1"/>
  <c r="W513" i="34"/>
  <c r="V513" i="34"/>
  <c r="T513" i="34"/>
  <c r="S513" i="34"/>
  <c r="R513" i="34"/>
  <c r="N513" i="34"/>
  <c r="K513" i="34"/>
  <c r="C513" i="34"/>
  <c r="B513" i="34" s="1"/>
  <c r="W512" i="34"/>
  <c r="V512" i="34"/>
  <c r="T512" i="34"/>
  <c r="S512" i="34"/>
  <c r="R512" i="34"/>
  <c r="N512" i="34"/>
  <c r="K512" i="34"/>
  <c r="C512" i="34"/>
  <c r="B512" i="34" s="1"/>
  <c r="W511" i="34"/>
  <c r="V511" i="34"/>
  <c r="T511" i="34"/>
  <c r="S511" i="34"/>
  <c r="R511" i="34"/>
  <c r="N511" i="34"/>
  <c r="K511" i="34"/>
  <c r="C511" i="34"/>
  <c r="B511" i="34" s="1"/>
  <c r="A511" i="34" s="1"/>
  <c r="W510" i="34"/>
  <c r="V510" i="34"/>
  <c r="T510" i="34"/>
  <c r="S510" i="34"/>
  <c r="R510" i="34"/>
  <c r="N510" i="34"/>
  <c r="K510" i="34"/>
  <c r="C510" i="34"/>
  <c r="B510" i="34" s="1"/>
  <c r="W529" i="34"/>
  <c r="V529" i="34"/>
  <c r="T529" i="34"/>
  <c r="S529" i="34"/>
  <c r="R529" i="34"/>
  <c r="N529" i="34"/>
  <c r="K529" i="34"/>
  <c r="C529" i="34"/>
  <c r="B529" i="34" s="1"/>
  <c r="W528" i="34"/>
  <c r="V528" i="34"/>
  <c r="T528" i="34"/>
  <c r="S528" i="34"/>
  <c r="R528" i="34"/>
  <c r="N528" i="34"/>
  <c r="K528" i="34"/>
  <c r="C528" i="34"/>
  <c r="B528" i="34" s="1"/>
  <c r="W527" i="34"/>
  <c r="V527" i="34"/>
  <c r="T527" i="34"/>
  <c r="S527" i="34"/>
  <c r="R527" i="34"/>
  <c r="N527" i="34"/>
  <c r="K527" i="34"/>
  <c r="C527" i="34"/>
  <c r="B527" i="34" s="1"/>
  <c r="W526" i="34"/>
  <c r="V526" i="34"/>
  <c r="T526" i="34"/>
  <c r="S526" i="34"/>
  <c r="R526" i="34"/>
  <c r="N526" i="34"/>
  <c r="K526" i="34"/>
  <c r="C526" i="34"/>
  <c r="B526" i="34" s="1"/>
  <c r="W525" i="34"/>
  <c r="V525" i="34"/>
  <c r="T525" i="34"/>
  <c r="S525" i="34"/>
  <c r="R525" i="34"/>
  <c r="N525" i="34"/>
  <c r="K525" i="34"/>
  <c r="C525" i="34"/>
  <c r="B525" i="34" s="1"/>
  <c r="W524" i="34"/>
  <c r="V524" i="34"/>
  <c r="T524" i="34"/>
  <c r="S524" i="34"/>
  <c r="R524" i="34"/>
  <c r="N524" i="34"/>
  <c r="K524" i="34"/>
  <c r="C524" i="34"/>
  <c r="B524" i="34" s="1"/>
  <c r="A524" i="34" s="1"/>
  <c r="W523" i="34"/>
  <c r="V523" i="34"/>
  <c r="T523" i="34"/>
  <c r="S523" i="34"/>
  <c r="R523" i="34"/>
  <c r="N523" i="34"/>
  <c r="K523" i="34"/>
  <c r="C523" i="34"/>
  <c r="B523" i="34" s="1"/>
  <c r="W522" i="34"/>
  <c r="V522" i="34"/>
  <c r="T522" i="34"/>
  <c r="S522" i="34"/>
  <c r="R522" i="34"/>
  <c r="N522" i="34"/>
  <c r="K522" i="34"/>
  <c r="C522" i="34"/>
  <c r="B522" i="34" s="1"/>
  <c r="A522" i="34" s="1"/>
  <c r="W521" i="34"/>
  <c r="V521" i="34"/>
  <c r="T521" i="34"/>
  <c r="S521" i="34"/>
  <c r="R521" i="34"/>
  <c r="N521" i="34"/>
  <c r="K521" i="34"/>
  <c r="C521" i="34"/>
  <c r="B521" i="34" s="1"/>
  <c r="W520" i="34"/>
  <c r="V520" i="34"/>
  <c r="T520" i="34"/>
  <c r="S520" i="34"/>
  <c r="R520" i="34"/>
  <c r="N520" i="34"/>
  <c r="K520" i="34"/>
  <c r="C520" i="34"/>
  <c r="B520" i="34" s="1"/>
  <c r="A520" i="34" s="1"/>
  <c r="W539" i="34"/>
  <c r="V539" i="34"/>
  <c r="T539" i="34"/>
  <c r="S539" i="34"/>
  <c r="R539" i="34"/>
  <c r="N539" i="34"/>
  <c r="K539" i="34"/>
  <c r="C539" i="34"/>
  <c r="B539" i="34" s="1"/>
  <c r="W538" i="34"/>
  <c r="V538" i="34"/>
  <c r="T538" i="34"/>
  <c r="S538" i="34"/>
  <c r="R538" i="34"/>
  <c r="N538" i="34"/>
  <c r="K538" i="34"/>
  <c r="C538" i="34"/>
  <c r="B538" i="34" s="1"/>
  <c r="W537" i="34"/>
  <c r="V537" i="34"/>
  <c r="T537" i="34"/>
  <c r="S537" i="34"/>
  <c r="R537" i="34"/>
  <c r="N537" i="34"/>
  <c r="K537" i="34"/>
  <c r="C537" i="34"/>
  <c r="B537" i="34" s="1"/>
  <c r="W536" i="34"/>
  <c r="V536" i="34"/>
  <c r="T536" i="34"/>
  <c r="S536" i="34"/>
  <c r="R536" i="34"/>
  <c r="N536" i="34"/>
  <c r="K536" i="34"/>
  <c r="C536" i="34"/>
  <c r="B536" i="34" s="1"/>
  <c r="A536" i="34" s="1"/>
  <c r="W535" i="34"/>
  <c r="V535" i="34"/>
  <c r="T535" i="34"/>
  <c r="S535" i="34"/>
  <c r="R535" i="34"/>
  <c r="N535" i="34"/>
  <c r="K535" i="34"/>
  <c r="C535" i="34"/>
  <c r="B535" i="34" s="1"/>
  <c r="W534" i="34"/>
  <c r="V534" i="34"/>
  <c r="T534" i="34"/>
  <c r="S534" i="34"/>
  <c r="R534" i="34"/>
  <c r="N534" i="34"/>
  <c r="K534" i="34"/>
  <c r="C534" i="34"/>
  <c r="B534" i="34" s="1"/>
  <c r="A534" i="34" s="1"/>
  <c r="W533" i="34"/>
  <c r="V533" i="34"/>
  <c r="T533" i="34"/>
  <c r="S533" i="34"/>
  <c r="R533" i="34"/>
  <c r="N533" i="34"/>
  <c r="K533" i="34"/>
  <c r="C533" i="34"/>
  <c r="B533" i="34" s="1"/>
  <c r="A533" i="34" s="1"/>
  <c r="W532" i="34"/>
  <c r="V532" i="34"/>
  <c r="T532" i="34"/>
  <c r="S532" i="34"/>
  <c r="R532" i="34"/>
  <c r="N532" i="34"/>
  <c r="K532" i="34"/>
  <c r="C532" i="34"/>
  <c r="B532" i="34" s="1"/>
  <c r="W531" i="34"/>
  <c r="V531" i="34"/>
  <c r="T531" i="34"/>
  <c r="S531" i="34"/>
  <c r="R531" i="34"/>
  <c r="N531" i="34"/>
  <c r="K531" i="34"/>
  <c r="C531" i="34"/>
  <c r="B531" i="34" s="1"/>
  <c r="W530" i="34"/>
  <c r="V530" i="34"/>
  <c r="T530" i="34"/>
  <c r="S530" i="34"/>
  <c r="R530" i="34"/>
  <c r="N530" i="34"/>
  <c r="K530" i="34"/>
  <c r="C530" i="34"/>
  <c r="B530" i="34" s="1"/>
  <c r="W549" i="34"/>
  <c r="V549" i="34"/>
  <c r="T549" i="34"/>
  <c r="S549" i="34"/>
  <c r="R549" i="34"/>
  <c r="N549" i="34"/>
  <c r="K549" i="34"/>
  <c r="C549" i="34"/>
  <c r="B549" i="34" s="1"/>
  <c r="W548" i="34"/>
  <c r="V548" i="34"/>
  <c r="T548" i="34"/>
  <c r="S548" i="34"/>
  <c r="R548" i="34"/>
  <c r="N548" i="34"/>
  <c r="K548" i="34"/>
  <c r="C548" i="34"/>
  <c r="B548" i="34" s="1"/>
  <c r="W547" i="34"/>
  <c r="V547" i="34"/>
  <c r="T547" i="34"/>
  <c r="S547" i="34"/>
  <c r="R547" i="34"/>
  <c r="N547" i="34"/>
  <c r="K547" i="34"/>
  <c r="C547" i="34"/>
  <c r="B547" i="34" s="1"/>
  <c r="A547" i="34" s="1"/>
  <c r="W546" i="34"/>
  <c r="V546" i="34"/>
  <c r="T546" i="34"/>
  <c r="S546" i="34"/>
  <c r="R546" i="34"/>
  <c r="N546" i="34"/>
  <c r="K546" i="34"/>
  <c r="C546" i="34"/>
  <c r="B546" i="34" s="1"/>
  <c r="W545" i="34"/>
  <c r="V545" i="34"/>
  <c r="T545" i="34"/>
  <c r="S545" i="34"/>
  <c r="R545" i="34"/>
  <c r="N545" i="34"/>
  <c r="K545" i="34"/>
  <c r="C545" i="34"/>
  <c r="B545" i="34" s="1"/>
  <c r="A545" i="34" s="1"/>
  <c r="W544" i="34"/>
  <c r="V544" i="34"/>
  <c r="T544" i="34"/>
  <c r="S544" i="34"/>
  <c r="R544" i="34"/>
  <c r="N544" i="34"/>
  <c r="K544" i="34"/>
  <c r="C544" i="34"/>
  <c r="B544" i="34" s="1"/>
  <c r="A544" i="34" s="1"/>
  <c r="W543" i="34"/>
  <c r="V543" i="34"/>
  <c r="T543" i="34"/>
  <c r="S543" i="34"/>
  <c r="R543" i="34"/>
  <c r="N543" i="34"/>
  <c r="K543" i="34"/>
  <c r="C543" i="34"/>
  <c r="B543" i="34" s="1"/>
  <c r="A543" i="34" s="1"/>
  <c r="W542" i="34"/>
  <c r="V542" i="34"/>
  <c r="T542" i="34"/>
  <c r="S542" i="34"/>
  <c r="R542" i="34"/>
  <c r="N542" i="34"/>
  <c r="K542" i="34"/>
  <c r="C542" i="34"/>
  <c r="B542" i="34" s="1"/>
  <c r="A542" i="34" s="1"/>
  <c r="W541" i="34"/>
  <c r="V541" i="34"/>
  <c r="T541" i="34"/>
  <c r="S541" i="34"/>
  <c r="R541" i="34"/>
  <c r="N541" i="34"/>
  <c r="K541" i="34"/>
  <c r="C541" i="34"/>
  <c r="B541" i="34" s="1"/>
  <c r="A541" i="34" s="1"/>
  <c r="W540" i="34"/>
  <c r="V540" i="34"/>
  <c r="T540" i="34"/>
  <c r="S540" i="34"/>
  <c r="R540" i="34"/>
  <c r="N540" i="34"/>
  <c r="K540" i="34"/>
  <c r="C540" i="34"/>
  <c r="B540" i="34" s="1"/>
  <c r="W559" i="34"/>
  <c r="V559" i="34"/>
  <c r="T559" i="34"/>
  <c r="S559" i="34"/>
  <c r="R559" i="34"/>
  <c r="N559" i="34"/>
  <c r="K559" i="34"/>
  <c r="C559" i="34"/>
  <c r="B559" i="34" s="1"/>
  <c r="W558" i="34"/>
  <c r="V558" i="34"/>
  <c r="T558" i="34"/>
  <c r="S558" i="34"/>
  <c r="R558" i="34"/>
  <c r="N558" i="34"/>
  <c r="K558" i="34"/>
  <c r="C558" i="34"/>
  <c r="B558" i="34" s="1"/>
  <c r="W557" i="34"/>
  <c r="V557" i="34"/>
  <c r="T557" i="34"/>
  <c r="S557" i="34"/>
  <c r="R557" i="34"/>
  <c r="N557" i="34"/>
  <c r="K557" i="34"/>
  <c r="C557" i="34"/>
  <c r="B557" i="34" s="1"/>
  <c r="W556" i="34"/>
  <c r="V556" i="34"/>
  <c r="T556" i="34"/>
  <c r="S556" i="34"/>
  <c r="R556" i="34"/>
  <c r="N556" i="34"/>
  <c r="K556" i="34"/>
  <c r="C556" i="34"/>
  <c r="B556" i="34" s="1"/>
  <c r="A556" i="34" s="1"/>
  <c r="W555" i="34"/>
  <c r="V555" i="34"/>
  <c r="T555" i="34"/>
  <c r="S555" i="34"/>
  <c r="R555" i="34"/>
  <c r="N555" i="34"/>
  <c r="K555" i="34"/>
  <c r="C555" i="34"/>
  <c r="B555" i="34" s="1"/>
  <c r="A555" i="34" s="1"/>
  <c r="W554" i="34"/>
  <c r="V554" i="34"/>
  <c r="T554" i="34"/>
  <c r="S554" i="34"/>
  <c r="R554" i="34"/>
  <c r="N554" i="34"/>
  <c r="K554" i="34"/>
  <c r="C554" i="34"/>
  <c r="B554" i="34" s="1"/>
  <c r="A554" i="34" s="1"/>
  <c r="W553" i="34"/>
  <c r="V553" i="34"/>
  <c r="T553" i="34"/>
  <c r="S553" i="34"/>
  <c r="R553" i="34"/>
  <c r="N553" i="34"/>
  <c r="K553" i="34"/>
  <c r="C553" i="34"/>
  <c r="B553" i="34" s="1"/>
  <c r="A553" i="34" s="1"/>
  <c r="W552" i="34"/>
  <c r="V552" i="34"/>
  <c r="T552" i="34"/>
  <c r="S552" i="34"/>
  <c r="R552" i="34"/>
  <c r="N552" i="34"/>
  <c r="K552" i="34"/>
  <c r="C552" i="34"/>
  <c r="B552" i="34" s="1"/>
  <c r="W551" i="34"/>
  <c r="V551" i="34"/>
  <c r="T551" i="34"/>
  <c r="S551" i="34"/>
  <c r="R551" i="34"/>
  <c r="N551" i="34"/>
  <c r="K551" i="34"/>
  <c r="C551" i="34"/>
  <c r="B551" i="34" s="1"/>
  <c r="A551" i="34" s="1"/>
  <c r="W550" i="34"/>
  <c r="V550" i="34"/>
  <c r="T550" i="34"/>
  <c r="S550" i="34"/>
  <c r="R550" i="34"/>
  <c r="N550" i="34"/>
  <c r="K550" i="34"/>
  <c r="C550" i="34"/>
  <c r="B550" i="34" s="1"/>
  <c r="W569" i="34"/>
  <c r="V569" i="34"/>
  <c r="T569" i="34"/>
  <c r="S569" i="34"/>
  <c r="R569" i="34"/>
  <c r="N569" i="34"/>
  <c r="K569" i="34"/>
  <c r="C569" i="34"/>
  <c r="B569" i="34" s="1"/>
  <c r="W568" i="34"/>
  <c r="V568" i="34"/>
  <c r="T568" i="34"/>
  <c r="S568" i="34"/>
  <c r="R568" i="34"/>
  <c r="N568" i="34"/>
  <c r="K568" i="34"/>
  <c r="C568" i="34"/>
  <c r="B568" i="34" s="1"/>
  <c r="A568" i="34" s="1"/>
  <c r="W567" i="34"/>
  <c r="V567" i="34"/>
  <c r="T567" i="34"/>
  <c r="S567" i="34"/>
  <c r="R567" i="34"/>
  <c r="N567" i="34"/>
  <c r="K567" i="34"/>
  <c r="C567" i="34"/>
  <c r="B567" i="34" s="1"/>
  <c r="W566" i="34"/>
  <c r="V566" i="34"/>
  <c r="T566" i="34"/>
  <c r="S566" i="34"/>
  <c r="R566" i="34"/>
  <c r="N566" i="34"/>
  <c r="K566" i="34"/>
  <c r="C566" i="34"/>
  <c r="B566" i="34" s="1"/>
  <c r="W565" i="34"/>
  <c r="V565" i="34"/>
  <c r="T565" i="34"/>
  <c r="S565" i="34"/>
  <c r="R565" i="34"/>
  <c r="N565" i="34"/>
  <c r="K565" i="34"/>
  <c r="C565" i="34"/>
  <c r="B565" i="34" s="1"/>
  <c r="A565" i="34" s="1"/>
  <c r="W564" i="34"/>
  <c r="V564" i="34"/>
  <c r="T564" i="34"/>
  <c r="S564" i="34"/>
  <c r="R564" i="34"/>
  <c r="N564" i="34"/>
  <c r="K564" i="34"/>
  <c r="C564" i="34"/>
  <c r="B564" i="34" s="1"/>
  <c r="W563" i="34"/>
  <c r="V563" i="34"/>
  <c r="T563" i="34"/>
  <c r="S563" i="34"/>
  <c r="R563" i="34"/>
  <c r="N563" i="34"/>
  <c r="K563" i="34"/>
  <c r="C563" i="34"/>
  <c r="B563" i="34" s="1"/>
  <c r="W562" i="34"/>
  <c r="V562" i="34"/>
  <c r="T562" i="34"/>
  <c r="S562" i="34"/>
  <c r="R562" i="34"/>
  <c r="N562" i="34"/>
  <c r="K562" i="34"/>
  <c r="C562" i="34"/>
  <c r="B562" i="34" s="1"/>
  <c r="W561" i="34"/>
  <c r="V561" i="34"/>
  <c r="T561" i="34"/>
  <c r="S561" i="34"/>
  <c r="R561" i="34"/>
  <c r="N561" i="34"/>
  <c r="K561" i="34"/>
  <c r="C561" i="34"/>
  <c r="B561" i="34" s="1"/>
  <c r="W560" i="34"/>
  <c r="V560" i="34"/>
  <c r="T560" i="34"/>
  <c r="S560" i="34"/>
  <c r="R560" i="34"/>
  <c r="N560" i="34"/>
  <c r="K560" i="34"/>
  <c r="C560" i="34"/>
  <c r="B560" i="34" s="1"/>
  <c r="A560" i="34" s="1"/>
  <c r="W579" i="34"/>
  <c r="V579" i="34"/>
  <c r="T579" i="34"/>
  <c r="S579" i="34"/>
  <c r="R579" i="34"/>
  <c r="N579" i="34"/>
  <c r="K579" i="34"/>
  <c r="C579" i="34"/>
  <c r="B579" i="34" s="1"/>
  <c r="A579" i="34" s="1"/>
  <c r="W578" i="34"/>
  <c r="V578" i="34"/>
  <c r="T578" i="34"/>
  <c r="S578" i="34"/>
  <c r="R578" i="34"/>
  <c r="N578" i="34"/>
  <c r="K578" i="34"/>
  <c r="C578" i="34"/>
  <c r="B578" i="34" s="1"/>
  <c r="A578" i="34" s="1"/>
  <c r="W577" i="34"/>
  <c r="V577" i="34"/>
  <c r="T577" i="34"/>
  <c r="S577" i="34"/>
  <c r="R577" i="34"/>
  <c r="N577" i="34"/>
  <c r="K577" i="34"/>
  <c r="C577" i="34"/>
  <c r="B577" i="34" s="1"/>
  <c r="W576" i="34"/>
  <c r="V576" i="34"/>
  <c r="T576" i="34"/>
  <c r="S576" i="34"/>
  <c r="R576" i="34"/>
  <c r="N576" i="34"/>
  <c r="K576" i="34"/>
  <c r="C576" i="34"/>
  <c r="B576" i="34" s="1"/>
  <c r="A576" i="34" s="1"/>
  <c r="W575" i="34"/>
  <c r="V575" i="34"/>
  <c r="T575" i="34"/>
  <c r="S575" i="34"/>
  <c r="R575" i="34"/>
  <c r="N575" i="34"/>
  <c r="K575" i="34"/>
  <c r="C575" i="34"/>
  <c r="B575" i="34" s="1"/>
  <c r="W574" i="34"/>
  <c r="V574" i="34"/>
  <c r="T574" i="34"/>
  <c r="S574" i="34"/>
  <c r="R574" i="34"/>
  <c r="N574" i="34"/>
  <c r="K574" i="34"/>
  <c r="C574" i="34"/>
  <c r="B574" i="34" s="1"/>
  <c r="A574" i="34" s="1"/>
  <c r="W573" i="34"/>
  <c r="V573" i="34"/>
  <c r="T573" i="34"/>
  <c r="S573" i="34"/>
  <c r="R573" i="34"/>
  <c r="N573" i="34"/>
  <c r="K573" i="34"/>
  <c r="C573" i="34"/>
  <c r="B573" i="34" s="1"/>
  <c r="A573" i="34" s="1"/>
  <c r="W572" i="34"/>
  <c r="V572" i="34"/>
  <c r="T572" i="34"/>
  <c r="S572" i="34"/>
  <c r="R572" i="34"/>
  <c r="N572" i="34"/>
  <c r="K572" i="34"/>
  <c r="C572" i="34"/>
  <c r="B572" i="34" s="1"/>
  <c r="W571" i="34"/>
  <c r="V571" i="34"/>
  <c r="T571" i="34"/>
  <c r="S571" i="34"/>
  <c r="R571" i="34"/>
  <c r="N571" i="34"/>
  <c r="K571" i="34"/>
  <c r="C571" i="34"/>
  <c r="B571" i="34" s="1"/>
  <c r="A571" i="34" s="1"/>
  <c r="W570" i="34"/>
  <c r="V570" i="34"/>
  <c r="T570" i="34"/>
  <c r="S570" i="34"/>
  <c r="R570" i="34"/>
  <c r="N570" i="34"/>
  <c r="K570" i="34"/>
  <c r="C570" i="34"/>
  <c r="B570" i="34" s="1"/>
  <c r="W587" i="34"/>
  <c r="V587" i="34"/>
  <c r="T587" i="34"/>
  <c r="S587" i="34"/>
  <c r="R587" i="34"/>
  <c r="N587" i="34"/>
  <c r="K587" i="34"/>
  <c r="C587" i="34"/>
  <c r="B587" i="34" s="1"/>
  <c r="W586" i="34"/>
  <c r="V586" i="34"/>
  <c r="T586" i="34"/>
  <c r="S586" i="34"/>
  <c r="R586" i="34"/>
  <c r="N586" i="34"/>
  <c r="K586" i="34"/>
  <c r="C586" i="34"/>
  <c r="B586" i="34" s="1"/>
  <c r="W585" i="34"/>
  <c r="V585" i="34"/>
  <c r="T585" i="34"/>
  <c r="S585" i="34"/>
  <c r="R585" i="34"/>
  <c r="N585" i="34"/>
  <c r="K585" i="34"/>
  <c r="C585" i="34"/>
  <c r="B585" i="34" s="1"/>
  <c r="A585" i="34" s="1"/>
  <c r="W584" i="34"/>
  <c r="V584" i="34"/>
  <c r="T584" i="34"/>
  <c r="S584" i="34"/>
  <c r="R584" i="34"/>
  <c r="N584" i="34"/>
  <c r="K584" i="34"/>
  <c r="C584" i="34"/>
  <c r="B584" i="34" s="1"/>
  <c r="A584" i="34" s="1"/>
  <c r="W583" i="34"/>
  <c r="V583" i="34"/>
  <c r="T583" i="34"/>
  <c r="S583" i="34"/>
  <c r="R583" i="34"/>
  <c r="N583" i="34"/>
  <c r="K583" i="34"/>
  <c r="C583" i="34"/>
  <c r="B583" i="34" s="1"/>
  <c r="W582" i="34"/>
  <c r="V582" i="34"/>
  <c r="T582" i="34"/>
  <c r="S582" i="34"/>
  <c r="R582" i="34"/>
  <c r="N582" i="34"/>
  <c r="K582" i="34"/>
  <c r="C582" i="34"/>
  <c r="B582" i="34" s="1"/>
  <c r="W581" i="34"/>
  <c r="V581" i="34"/>
  <c r="T581" i="34"/>
  <c r="S581" i="34"/>
  <c r="R581" i="34"/>
  <c r="N581" i="34"/>
  <c r="K581" i="34"/>
  <c r="C581" i="34"/>
  <c r="B581" i="34" s="1"/>
  <c r="W580" i="34"/>
  <c r="V580" i="34"/>
  <c r="T580" i="34"/>
  <c r="S580" i="34"/>
  <c r="R580" i="34"/>
  <c r="N580" i="34"/>
  <c r="K580" i="34"/>
  <c r="C580" i="34"/>
  <c r="B580" i="34" s="1"/>
  <c r="W595" i="34"/>
  <c r="V595" i="34"/>
  <c r="T595" i="34"/>
  <c r="S595" i="34"/>
  <c r="R595" i="34"/>
  <c r="N595" i="34"/>
  <c r="C595" i="34"/>
  <c r="B595" i="34" s="1"/>
  <c r="W594" i="34"/>
  <c r="V594" i="34"/>
  <c r="T594" i="34"/>
  <c r="S594" i="34"/>
  <c r="R594" i="34"/>
  <c r="N594" i="34"/>
  <c r="K594" i="34"/>
  <c r="C594" i="34"/>
  <c r="B594" i="34" s="1"/>
  <c r="W589" i="34"/>
  <c r="V589" i="34"/>
  <c r="T589" i="34"/>
  <c r="S589" i="34"/>
  <c r="R589" i="34"/>
  <c r="N589" i="34"/>
  <c r="K589" i="34"/>
  <c r="C589" i="34"/>
  <c r="B589" i="34" s="1"/>
  <c r="W588" i="34"/>
  <c r="V588" i="34"/>
  <c r="T588" i="34"/>
  <c r="S588" i="34"/>
  <c r="R588" i="34"/>
  <c r="N588" i="34"/>
  <c r="K588" i="34"/>
  <c r="C588" i="34"/>
  <c r="B588" i="34" s="1"/>
  <c r="A588" i="34" s="1"/>
  <c r="W430" i="34"/>
  <c r="V430" i="34"/>
  <c r="T430" i="34"/>
  <c r="S430" i="34"/>
  <c r="R430" i="34"/>
  <c r="N430" i="34"/>
  <c r="C430" i="34"/>
  <c r="B430" i="34" s="1"/>
  <c r="A430" i="34" s="1"/>
  <c r="W429" i="34"/>
  <c r="V429" i="34"/>
  <c r="T429" i="34"/>
  <c r="S429" i="34"/>
  <c r="R429" i="34"/>
  <c r="N429" i="34"/>
  <c r="K429" i="34"/>
  <c r="C429" i="34"/>
  <c r="B429" i="34" s="1"/>
  <c r="A429" i="34" s="1"/>
  <c r="A492" i="34"/>
  <c r="A495" i="34"/>
  <c r="A493" i="34"/>
  <c r="A499" i="34"/>
  <c r="A490" i="34"/>
  <c r="A504" i="34"/>
  <c r="A508" i="34"/>
  <c r="A513" i="34"/>
  <c r="A527" i="34"/>
  <c r="A525" i="34"/>
  <c r="A523" i="34"/>
  <c r="A528" i="34"/>
  <c r="A531" i="34"/>
  <c r="A535" i="34"/>
  <c r="A539" i="34"/>
  <c r="A530" i="34"/>
  <c r="A538" i="34"/>
  <c r="A540" i="34"/>
  <c r="A548" i="34"/>
  <c r="A552" i="34"/>
  <c r="A559" i="34"/>
  <c r="A562" i="34"/>
  <c r="A567" i="34"/>
  <c r="A577" i="34"/>
  <c r="A595" i="34"/>
  <c r="W836" i="34"/>
  <c r="V836" i="34"/>
  <c r="T836" i="34"/>
  <c r="S836" i="34"/>
  <c r="R836" i="34"/>
  <c r="N836" i="34"/>
  <c r="K836" i="34"/>
  <c r="C836" i="34"/>
  <c r="B836" i="34" s="1"/>
  <c r="A836" i="34" s="1"/>
  <c r="W837" i="34"/>
  <c r="V837" i="34"/>
  <c r="T837" i="34"/>
  <c r="S837" i="34"/>
  <c r="R837" i="34"/>
  <c r="N837" i="34"/>
  <c r="K837" i="34"/>
  <c r="C837" i="34"/>
  <c r="B837" i="34" s="1"/>
  <c r="W839" i="34"/>
  <c r="V839" i="34"/>
  <c r="T839" i="34"/>
  <c r="S839" i="34"/>
  <c r="R839" i="34"/>
  <c r="N839" i="34"/>
  <c r="C839" i="34"/>
  <c r="B839" i="34" s="1"/>
  <c r="A839" i="34" s="1"/>
  <c r="W838" i="34"/>
  <c r="V838" i="34"/>
  <c r="T838" i="34"/>
  <c r="S838" i="34"/>
  <c r="R838" i="34"/>
  <c r="N838" i="34"/>
  <c r="K838" i="34"/>
  <c r="C838" i="34"/>
  <c r="B838" i="34" s="1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44" i="34"/>
  <c r="W875" i="34"/>
  <c r="V875" i="34"/>
  <c r="T875" i="34"/>
  <c r="S875" i="34"/>
  <c r="R875" i="34"/>
  <c r="N875" i="34"/>
  <c r="C875" i="34"/>
  <c r="B875" i="34" s="1"/>
  <c r="W874" i="34"/>
  <c r="V874" i="34"/>
  <c r="T874" i="34"/>
  <c r="S874" i="34"/>
  <c r="R874" i="34"/>
  <c r="N874" i="34"/>
  <c r="C874" i="34"/>
  <c r="B874" i="34" s="1"/>
  <c r="W873" i="34"/>
  <c r="V873" i="34"/>
  <c r="T873" i="34"/>
  <c r="S873" i="34"/>
  <c r="R873" i="34"/>
  <c r="N873" i="34"/>
  <c r="C873" i="34"/>
  <c r="B873" i="34" s="1"/>
  <c r="W872" i="34"/>
  <c r="V872" i="34"/>
  <c r="T872" i="34"/>
  <c r="S872" i="34"/>
  <c r="R872" i="34"/>
  <c r="N872" i="34"/>
  <c r="C872" i="34"/>
  <c r="B872" i="34" s="1"/>
  <c r="W871" i="34"/>
  <c r="V871" i="34"/>
  <c r="T871" i="34"/>
  <c r="S871" i="34"/>
  <c r="R871" i="34"/>
  <c r="N871" i="34"/>
  <c r="C871" i="34"/>
  <c r="B871" i="34" s="1"/>
  <c r="W870" i="34"/>
  <c r="V870" i="34"/>
  <c r="T870" i="34"/>
  <c r="S870" i="34"/>
  <c r="R870" i="34"/>
  <c r="N870" i="34"/>
  <c r="C870" i="34"/>
  <c r="B870" i="34" s="1"/>
  <c r="W869" i="34"/>
  <c r="V869" i="34"/>
  <c r="T869" i="34"/>
  <c r="S869" i="34"/>
  <c r="R869" i="34"/>
  <c r="N869" i="34"/>
  <c r="C869" i="34"/>
  <c r="B869" i="34" s="1"/>
  <c r="W868" i="34"/>
  <c r="V868" i="34"/>
  <c r="T868" i="34"/>
  <c r="S868" i="34"/>
  <c r="R868" i="34"/>
  <c r="N868" i="34"/>
  <c r="C868" i="34"/>
  <c r="B868" i="34" s="1"/>
  <c r="W867" i="34"/>
  <c r="V867" i="34"/>
  <c r="T867" i="34"/>
  <c r="S867" i="34"/>
  <c r="R867" i="34"/>
  <c r="N867" i="34"/>
  <c r="C867" i="34"/>
  <c r="B867" i="34" s="1"/>
  <c r="W866" i="34"/>
  <c r="V866" i="34"/>
  <c r="T866" i="34"/>
  <c r="S866" i="34"/>
  <c r="R866" i="34"/>
  <c r="N866" i="34"/>
  <c r="C866" i="34"/>
  <c r="B866" i="34" s="1"/>
  <c r="W865" i="34"/>
  <c r="V865" i="34"/>
  <c r="T865" i="34"/>
  <c r="S865" i="34"/>
  <c r="R865" i="34"/>
  <c r="N865" i="34"/>
  <c r="C865" i="34"/>
  <c r="B865" i="34" s="1"/>
  <c r="W864" i="34"/>
  <c r="V864" i="34"/>
  <c r="T864" i="34"/>
  <c r="S864" i="34"/>
  <c r="R864" i="34"/>
  <c r="N864" i="34"/>
  <c r="C864" i="34"/>
  <c r="B864" i="34" s="1"/>
  <c r="W863" i="34"/>
  <c r="V863" i="34"/>
  <c r="T863" i="34"/>
  <c r="S863" i="34"/>
  <c r="R863" i="34"/>
  <c r="N863" i="34"/>
  <c r="C863" i="34"/>
  <c r="B863" i="34" s="1"/>
  <c r="W862" i="34"/>
  <c r="V862" i="34"/>
  <c r="T862" i="34"/>
  <c r="S862" i="34"/>
  <c r="R862" i="34"/>
  <c r="N862" i="34"/>
  <c r="C862" i="34"/>
  <c r="B862" i="34" s="1"/>
  <c r="A862" i="34" s="1"/>
  <c r="W861" i="34"/>
  <c r="V861" i="34"/>
  <c r="T861" i="34"/>
  <c r="S861" i="34"/>
  <c r="R861" i="34"/>
  <c r="N861" i="34"/>
  <c r="C861" i="34"/>
  <c r="B861" i="34" s="1"/>
  <c r="W860" i="34"/>
  <c r="V860" i="34"/>
  <c r="T860" i="34"/>
  <c r="S860" i="34"/>
  <c r="R860" i="34"/>
  <c r="N860" i="34"/>
  <c r="C860" i="34"/>
  <c r="B860" i="34" s="1"/>
  <c r="W859" i="34"/>
  <c r="V859" i="34"/>
  <c r="T859" i="34"/>
  <c r="S859" i="34"/>
  <c r="R859" i="34"/>
  <c r="N859" i="34"/>
  <c r="C859" i="34"/>
  <c r="B859" i="34" s="1"/>
  <c r="W858" i="34"/>
  <c r="V858" i="34"/>
  <c r="T858" i="34"/>
  <c r="S858" i="34"/>
  <c r="R858" i="34"/>
  <c r="N858" i="34"/>
  <c r="C858" i="34"/>
  <c r="B858" i="34" s="1"/>
  <c r="W857" i="34"/>
  <c r="V857" i="34"/>
  <c r="T857" i="34"/>
  <c r="S857" i="34"/>
  <c r="R857" i="34"/>
  <c r="N857" i="34"/>
  <c r="C857" i="34"/>
  <c r="B857" i="34" s="1"/>
  <c r="W856" i="34"/>
  <c r="V856" i="34"/>
  <c r="T856" i="34"/>
  <c r="S856" i="34"/>
  <c r="R856" i="34"/>
  <c r="N856" i="34"/>
  <c r="C856" i="34"/>
  <c r="B856" i="34" s="1"/>
  <c r="A856" i="34" s="1"/>
  <c r="W855" i="34"/>
  <c r="V855" i="34"/>
  <c r="T855" i="34"/>
  <c r="S855" i="34"/>
  <c r="R855" i="34"/>
  <c r="N855" i="34"/>
  <c r="C855" i="34"/>
  <c r="B855" i="34" s="1"/>
  <c r="W854" i="34"/>
  <c r="V854" i="34"/>
  <c r="T854" i="34"/>
  <c r="S854" i="34"/>
  <c r="R854" i="34"/>
  <c r="N854" i="34"/>
  <c r="C854" i="34"/>
  <c r="B854" i="34" s="1"/>
  <c r="W853" i="34"/>
  <c r="V853" i="34"/>
  <c r="T853" i="34"/>
  <c r="S853" i="34"/>
  <c r="R853" i="34"/>
  <c r="N853" i="34"/>
  <c r="C853" i="34"/>
  <c r="B853" i="34" s="1"/>
  <c r="W852" i="34"/>
  <c r="V852" i="34"/>
  <c r="T852" i="34"/>
  <c r="S852" i="34"/>
  <c r="R852" i="34"/>
  <c r="N852" i="34"/>
  <c r="C852" i="34"/>
  <c r="B852" i="34" s="1"/>
  <c r="W851" i="34"/>
  <c r="V851" i="34"/>
  <c r="T851" i="34"/>
  <c r="S851" i="34"/>
  <c r="R851" i="34"/>
  <c r="N851" i="34"/>
  <c r="C851" i="34"/>
  <c r="B851" i="34" s="1"/>
  <c r="W850" i="34"/>
  <c r="V850" i="34"/>
  <c r="T850" i="34"/>
  <c r="S850" i="34"/>
  <c r="R850" i="34"/>
  <c r="N850" i="34"/>
  <c r="C850" i="34"/>
  <c r="B850" i="34" s="1"/>
  <c r="W849" i="34"/>
  <c r="V849" i="34"/>
  <c r="T849" i="34"/>
  <c r="S849" i="34"/>
  <c r="R849" i="34"/>
  <c r="N849" i="34"/>
  <c r="C849" i="34"/>
  <c r="B849" i="34" s="1"/>
  <c r="W848" i="34"/>
  <c r="V848" i="34"/>
  <c r="T848" i="34"/>
  <c r="S848" i="34"/>
  <c r="R848" i="34"/>
  <c r="N848" i="34"/>
  <c r="C848" i="34"/>
  <c r="B848" i="34" s="1"/>
  <c r="W844" i="34"/>
  <c r="V844" i="34"/>
  <c r="T844" i="34"/>
  <c r="S844" i="34"/>
  <c r="R844" i="34"/>
  <c r="N844" i="34"/>
  <c r="C844" i="34"/>
  <c r="B844" i="34" s="1"/>
  <c r="K840" i="34"/>
  <c r="W841" i="34"/>
  <c r="V841" i="34"/>
  <c r="T841" i="34"/>
  <c r="S841" i="34"/>
  <c r="R841" i="34"/>
  <c r="N841" i="34"/>
  <c r="C841" i="34"/>
  <c r="B841" i="34" s="1"/>
  <c r="W840" i="34"/>
  <c r="V840" i="34"/>
  <c r="T840" i="34"/>
  <c r="S840" i="34"/>
  <c r="R840" i="34"/>
  <c r="N840" i="34"/>
  <c r="C840" i="34"/>
  <c r="B840" i="34" s="1"/>
  <c r="A863" i="34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W83" i="34"/>
  <c r="V83" i="34"/>
  <c r="N83" i="34"/>
  <c r="C83" i="34"/>
  <c r="B83" i="34" s="1"/>
  <c r="W82" i="34"/>
  <c r="V82" i="34"/>
  <c r="N82" i="34"/>
  <c r="C82" i="34"/>
  <c r="B82" i="34" s="1"/>
  <c r="A82" i="34" s="1"/>
  <c r="W487" i="34"/>
  <c r="V487" i="34"/>
  <c r="T487" i="34"/>
  <c r="S487" i="34"/>
  <c r="R487" i="34"/>
  <c r="N487" i="34"/>
  <c r="C487" i="34"/>
  <c r="B487" i="34" s="1"/>
  <c r="W486" i="34"/>
  <c r="V486" i="34"/>
  <c r="T486" i="34"/>
  <c r="S486" i="34"/>
  <c r="R486" i="34"/>
  <c r="N486" i="34"/>
  <c r="C486" i="34"/>
  <c r="B486" i="34" s="1"/>
  <c r="W483" i="34"/>
  <c r="V483" i="34"/>
  <c r="T483" i="34"/>
  <c r="S483" i="34"/>
  <c r="R483" i="34"/>
  <c r="N483" i="34"/>
  <c r="K483" i="34"/>
  <c r="C483" i="34"/>
  <c r="B483" i="34" s="1"/>
  <c r="A483" i="34" s="1"/>
  <c r="W489" i="34"/>
  <c r="V489" i="34"/>
  <c r="T489" i="34"/>
  <c r="S489" i="34"/>
  <c r="R489" i="34"/>
  <c r="N489" i="34"/>
  <c r="C489" i="34"/>
  <c r="B489" i="34" s="1"/>
  <c r="W488" i="34"/>
  <c r="V488" i="34"/>
  <c r="T488" i="34"/>
  <c r="S488" i="34"/>
  <c r="R488" i="34"/>
  <c r="N488" i="34"/>
  <c r="C488" i="34"/>
  <c r="B488" i="34" s="1"/>
  <c r="A488" i="34" s="1"/>
  <c r="W485" i="34"/>
  <c r="V485" i="34"/>
  <c r="T485" i="34"/>
  <c r="S485" i="34"/>
  <c r="R485" i="34"/>
  <c r="N485" i="34"/>
  <c r="C485" i="34"/>
  <c r="B485" i="34" s="1"/>
  <c r="W484" i="34"/>
  <c r="V484" i="34"/>
  <c r="T484" i="34"/>
  <c r="S484" i="34"/>
  <c r="R484" i="34"/>
  <c r="N484" i="34"/>
  <c r="C484" i="34"/>
  <c r="B484" i="34" s="1"/>
  <c r="W283" i="34"/>
  <c r="V283" i="34"/>
  <c r="T283" i="34"/>
  <c r="S283" i="34"/>
  <c r="R283" i="34"/>
  <c r="N283" i="34"/>
  <c r="K283" i="34"/>
  <c r="C283" i="34"/>
  <c r="B283" i="34" s="1"/>
  <c r="W293" i="34"/>
  <c r="V293" i="34"/>
  <c r="T293" i="34"/>
  <c r="S293" i="34"/>
  <c r="R293" i="34"/>
  <c r="N293" i="34"/>
  <c r="K293" i="34"/>
  <c r="C293" i="34"/>
  <c r="B293" i="34" s="1"/>
  <c r="W292" i="34"/>
  <c r="V292" i="34"/>
  <c r="T292" i="34"/>
  <c r="S292" i="34"/>
  <c r="R292" i="34"/>
  <c r="N292" i="34"/>
  <c r="K292" i="34"/>
  <c r="C292" i="34"/>
  <c r="B292" i="34" s="1"/>
  <c r="W291" i="34"/>
  <c r="V291" i="34"/>
  <c r="T291" i="34"/>
  <c r="S291" i="34"/>
  <c r="R291" i="34"/>
  <c r="N291" i="34"/>
  <c r="K291" i="34"/>
  <c r="C291" i="34"/>
  <c r="B291" i="34" s="1"/>
  <c r="W290" i="34"/>
  <c r="V290" i="34"/>
  <c r="T290" i="34"/>
  <c r="S290" i="34"/>
  <c r="R290" i="34"/>
  <c r="N290" i="34"/>
  <c r="K290" i="34"/>
  <c r="C290" i="34"/>
  <c r="B290" i="34" s="1"/>
  <c r="W289" i="34"/>
  <c r="V289" i="34"/>
  <c r="T289" i="34"/>
  <c r="S289" i="34"/>
  <c r="R289" i="34"/>
  <c r="N289" i="34"/>
  <c r="K289" i="34"/>
  <c r="C289" i="34"/>
  <c r="B289" i="34" s="1"/>
  <c r="W288" i="34"/>
  <c r="V288" i="34"/>
  <c r="T288" i="34"/>
  <c r="S288" i="34"/>
  <c r="R288" i="34"/>
  <c r="N288" i="34"/>
  <c r="K288" i="34"/>
  <c r="C288" i="34"/>
  <c r="B288" i="34" s="1"/>
  <c r="W287" i="34"/>
  <c r="V287" i="34"/>
  <c r="T287" i="34"/>
  <c r="S287" i="34"/>
  <c r="R287" i="34"/>
  <c r="N287" i="34"/>
  <c r="K287" i="34"/>
  <c r="C287" i="34"/>
  <c r="B287" i="34" s="1"/>
  <c r="W286" i="34"/>
  <c r="V286" i="34"/>
  <c r="T286" i="34"/>
  <c r="S286" i="34"/>
  <c r="R286" i="34"/>
  <c r="N286" i="34"/>
  <c r="K286" i="34"/>
  <c r="C286" i="34"/>
  <c r="B286" i="34" s="1"/>
  <c r="W285" i="34"/>
  <c r="V285" i="34"/>
  <c r="T285" i="34"/>
  <c r="S285" i="34"/>
  <c r="R285" i="34"/>
  <c r="N285" i="34"/>
  <c r="K285" i="34"/>
  <c r="C285" i="34"/>
  <c r="B285" i="34" s="1"/>
  <c r="W284" i="34"/>
  <c r="V284" i="34"/>
  <c r="T284" i="34"/>
  <c r="S284" i="34"/>
  <c r="R284" i="34"/>
  <c r="N284" i="34"/>
  <c r="K284" i="34"/>
  <c r="C284" i="34"/>
  <c r="B284" i="34" s="1"/>
  <c r="W303" i="34"/>
  <c r="V303" i="34"/>
  <c r="T303" i="34"/>
  <c r="S303" i="34"/>
  <c r="R303" i="34"/>
  <c r="N303" i="34"/>
  <c r="K303" i="34"/>
  <c r="C303" i="34"/>
  <c r="B303" i="34" s="1"/>
  <c r="W302" i="34"/>
  <c r="V302" i="34"/>
  <c r="T302" i="34"/>
  <c r="S302" i="34"/>
  <c r="R302" i="34"/>
  <c r="N302" i="34"/>
  <c r="K302" i="34"/>
  <c r="C302" i="34"/>
  <c r="B302" i="34" s="1"/>
  <c r="W301" i="34"/>
  <c r="V301" i="34"/>
  <c r="T301" i="34"/>
  <c r="S301" i="34"/>
  <c r="R301" i="34"/>
  <c r="N301" i="34"/>
  <c r="K301" i="34"/>
  <c r="C301" i="34"/>
  <c r="B301" i="34" s="1"/>
  <c r="W300" i="34"/>
  <c r="V300" i="34"/>
  <c r="T300" i="34"/>
  <c r="S300" i="34"/>
  <c r="R300" i="34"/>
  <c r="N300" i="34"/>
  <c r="K300" i="34"/>
  <c r="C300" i="34"/>
  <c r="B300" i="34" s="1"/>
  <c r="W299" i="34"/>
  <c r="V299" i="34"/>
  <c r="T299" i="34"/>
  <c r="S299" i="34"/>
  <c r="R299" i="34"/>
  <c r="N299" i="34"/>
  <c r="K299" i="34"/>
  <c r="C299" i="34"/>
  <c r="B299" i="34" s="1"/>
  <c r="A299" i="34" s="1"/>
  <c r="W298" i="34"/>
  <c r="V298" i="34"/>
  <c r="T298" i="34"/>
  <c r="S298" i="34"/>
  <c r="R298" i="34"/>
  <c r="N298" i="34"/>
  <c r="K298" i="34"/>
  <c r="C298" i="34"/>
  <c r="B298" i="34" s="1"/>
  <c r="W297" i="34"/>
  <c r="V297" i="34"/>
  <c r="T297" i="34"/>
  <c r="S297" i="34"/>
  <c r="R297" i="34"/>
  <c r="N297" i="34"/>
  <c r="K297" i="34"/>
  <c r="C297" i="34"/>
  <c r="B297" i="34" s="1"/>
  <c r="W296" i="34"/>
  <c r="V296" i="34"/>
  <c r="T296" i="34"/>
  <c r="S296" i="34"/>
  <c r="R296" i="34"/>
  <c r="N296" i="34"/>
  <c r="K296" i="34"/>
  <c r="C296" i="34"/>
  <c r="B296" i="34" s="1"/>
  <c r="A296" i="34" s="1"/>
  <c r="W295" i="34"/>
  <c r="V295" i="34"/>
  <c r="T295" i="34"/>
  <c r="S295" i="34"/>
  <c r="R295" i="34"/>
  <c r="N295" i="34"/>
  <c r="K295" i="34"/>
  <c r="C295" i="34"/>
  <c r="B295" i="34" s="1"/>
  <c r="W294" i="34"/>
  <c r="V294" i="34"/>
  <c r="T294" i="34"/>
  <c r="S294" i="34"/>
  <c r="R294" i="34"/>
  <c r="N294" i="34"/>
  <c r="K294" i="34"/>
  <c r="C294" i="34"/>
  <c r="B294" i="34" s="1"/>
  <c r="A294" i="34" s="1"/>
  <c r="W313" i="34"/>
  <c r="V313" i="34"/>
  <c r="T313" i="34"/>
  <c r="S313" i="34"/>
  <c r="R313" i="34"/>
  <c r="N313" i="34"/>
  <c r="K313" i="34"/>
  <c r="C313" i="34"/>
  <c r="B313" i="34" s="1"/>
  <c r="W312" i="34"/>
  <c r="V312" i="34"/>
  <c r="T312" i="34"/>
  <c r="S312" i="34"/>
  <c r="R312" i="34"/>
  <c r="N312" i="34"/>
  <c r="K312" i="34"/>
  <c r="C312" i="34"/>
  <c r="B312" i="34" s="1"/>
  <c r="A312" i="34" s="1"/>
  <c r="W311" i="34"/>
  <c r="V311" i="34"/>
  <c r="T311" i="34"/>
  <c r="S311" i="34"/>
  <c r="R311" i="34"/>
  <c r="N311" i="34"/>
  <c r="K311" i="34"/>
  <c r="C311" i="34"/>
  <c r="B311" i="34" s="1"/>
  <c r="W310" i="34"/>
  <c r="V310" i="34"/>
  <c r="T310" i="34"/>
  <c r="S310" i="34"/>
  <c r="R310" i="34"/>
  <c r="N310" i="34"/>
  <c r="K310" i="34"/>
  <c r="C310" i="34"/>
  <c r="B310" i="34" s="1"/>
  <c r="A310" i="34" s="1"/>
  <c r="W309" i="34"/>
  <c r="V309" i="34"/>
  <c r="T309" i="34"/>
  <c r="S309" i="34"/>
  <c r="R309" i="34"/>
  <c r="N309" i="34"/>
  <c r="K309" i="34"/>
  <c r="C309" i="34"/>
  <c r="B309" i="34" s="1"/>
  <c r="W308" i="34"/>
  <c r="V308" i="34"/>
  <c r="T308" i="34"/>
  <c r="S308" i="34"/>
  <c r="R308" i="34"/>
  <c r="N308" i="34"/>
  <c r="K308" i="34"/>
  <c r="C308" i="34"/>
  <c r="B308" i="34" s="1"/>
  <c r="W307" i="34"/>
  <c r="V307" i="34"/>
  <c r="T307" i="34"/>
  <c r="S307" i="34"/>
  <c r="R307" i="34"/>
  <c r="N307" i="34"/>
  <c r="K307" i="34"/>
  <c r="C307" i="34"/>
  <c r="B307" i="34" s="1"/>
  <c r="W306" i="34"/>
  <c r="V306" i="34"/>
  <c r="T306" i="34"/>
  <c r="S306" i="34"/>
  <c r="R306" i="34"/>
  <c r="N306" i="34"/>
  <c r="K306" i="34"/>
  <c r="C306" i="34"/>
  <c r="B306" i="34" s="1"/>
  <c r="A306" i="34" s="1"/>
  <c r="W305" i="34"/>
  <c r="V305" i="34"/>
  <c r="T305" i="34"/>
  <c r="S305" i="34"/>
  <c r="R305" i="34"/>
  <c r="N305" i="34"/>
  <c r="K305" i="34"/>
  <c r="C305" i="34"/>
  <c r="B305" i="34" s="1"/>
  <c r="W304" i="34"/>
  <c r="V304" i="34"/>
  <c r="T304" i="34"/>
  <c r="S304" i="34"/>
  <c r="R304" i="34"/>
  <c r="N304" i="34"/>
  <c r="K304" i="34"/>
  <c r="C304" i="34"/>
  <c r="B304" i="34" s="1"/>
  <c r="W323" i="34"/>
  <c r="V323" i="34"/>
  <c r="T323" i="34"/>
  <c r="S323" i="34"/>
  <c r="R323" i="34"/>
  <c r="N323" i="34"/>
  <c r="K323" i="34"/>
  <c r="C323" i="34"/>
  <c r="B323" i="34" s="1"/>
  <c r="A323" i="34" s="1"/>
  <c r="W322" i="34"/>
  <c r="V322" i="34"/>
  <c r="T322" i="34"/>
  <c r="S322" i="34"/>
  <c r="R322" i="34"/>
  <c r="N322" i="34"/>
  <c r="K322" i="34"/>
  <c r="C322" i="34"/>
  <c r="B322" i="34" s="1"/>
  <c r="W321" i="34"/>
  <c r="V321" i="34"/>
  <c r="T321" i="34"/>
  <c r="S321" i="34"/>
  <c r="R321" i="34"/>
  <c r="N321" i="34"/>
  <c r="K321" i="34"/>
  <c r="C321" i="34"/>
  <c r="B321" i="34" s="1"/>
  <c r="A321" i="34" s="1"/>
  <c r="W320" i="34"/>
  <c r="V320" i="34"/>
  <c r="T320" i="34"/>
  <c r="S320" i="34"/>
  <c r="R320" i="34"/>
  <c r="N320" i="34"/>
  <c r="K320" i="34"/>
  <c r="C320" i="34"/>
  <c r="B320" i="34" s="1"/>
  <c r="A320" i="34" s="1"/>
  <c r="W319" i="34"/>
  <c r="V319" i="34"/>
  <c r="T319" i="34"/>
  <c r="S319" i="34"/>
  <c r="R319" i="34"/>
  <c r="N319" i="34"/>
  <c r="K319" i="34"/>
  <c r="C319" i="34"/>
  <c r="B319" i="34" s="1"/>
  <c r="W318" i="34"/>
  <c r="V318" i="34"/>
  <c r="T318" i="34"/>
  <c r="S318" i="34"/>
  <c r="R318" i="34"/>
  <c r="N318" i="34"/>
  <c r="K318" i="34"/>
  <c r="C318" i="34"/>
  <c r="B318" i="34" s="1"/>
  <c r="W317" i="34"/>
  <c r="V317" i="34"/>
  <c r="T317" i="34"/>
  <c r="S317" i="34"/>
  <c r="R317" i="34"/>
  <c r="N317" i="34"/>
  <c r="K317" i="34"/>
  <c r="C317" i="34"/>
  <c r="B317" i="34" s="1"/>
  <c r="A317" i="34" s="1"/>
  <c r="W316" i="34"/>
  <c r="V316" i="34"/>
  <c r="T316" i="34"/>
  <c r="S316" i="34"/>
  <c r="R316" i="34"/>
  <c r="N316" i="34"/>
  <c r="K316" i="34"/>
  <c r="C316" i="34"/>
  <c r="B316" i="34" s="1"/>
  <c r="W315" i="34"/>
  <c r="V315" i="34"/>
  <c r="T315" i="34"/>
  <c r="S315" i="34"/>
  <c r="R315" i="34"/>
  <c r="N315" i="34"/>
  <c r="K315" i="34"/>
  <c r="C315" i="34"/>
  <c r="B315" i="34" s="1"/>
  <c r="W314" i="34"/>
  <c r="V314" i="34"/>
  <c r="T314" i="34"/>
  <c r="S314" i="34"/>
  <c r="R314" i="34"/>
  <c r="N314" i="34"/>
  <c r="K314" i="34"/>
  <c r="C314" i="34"/>
  <c r="B314" i="34" s="1"/>
  <c r="W333" i="34"/>
  <c r="V333" i="34"/>
  <c r="T333" i="34"/>
  <c r="S333" i="34"/>
  <c r="R333" i="34"/>
  <c r="N333" i="34"/>
  <c r="K333" i="34"/>
  <c r="C333" i="34"/>
  <c r="B333" i="34" s="1"/>
  <c r="W332" i="34"/>
  <c r="V332" i="34"/>
  <c r="T332" i="34"/>
  <c r="S332" i="34"/>
  <c r="R332" i="34"/>
  <c r="N332" i="34"/>
  <c r="K332" i="34"/>
  <c r="C332" i="34"/>
  <c r="B332" i="34" s="1"/>
  <c r="W331" i="34"/>
  <c r="V331" i="34"/>
  <c r="T331" i="34"/>
  <c r="S331" i="34"/>
  <c r="R331" i="34"/>
  <c r="N331" i="34"/>
  <c r="K331" i="34"/>
  <c r="C331" i="34"/>
  <c r="B331" i="34" s="1"/>
  <c r="W330" i="34"/>
  <c r="V330" i="34"/>
  <c r="T330" i="34"/>
  <c r="S330" i="34"/>
  <c r="R330" i="34"/>
  <c r="N330" i="34"/>
  <c r="K330" i="34"/>
  <c r="C330" i="34"/>
  <c r="B330" i="34" s="1"/>
  <c r="W329" i="34"/>
  <c r="V329" i="34"/>
  <c r="T329" i="34"/>
  <c r="S329" i="34"/>
  <c r="R329" i="34"/>
  <c r="N329" i="34"/>
  <c r="K329" i="34"/>
  <c r="C329" i="34"/>
  <c r="B329" i="34" s="1"/>
  <c r="W328" i="34"/>
  <c r="V328" i="34"/>
  <c r="T328" i="34"/>
  <c r="S328" i="34"/>
  <c r="R328" i="34"/>
  <c r="N328" i="34"/>
  <c r="K328" i="34"/>
  <c r="C328" i="34"/>
  <c r="B328" i="34" s="1"/>
  <c r="W327" i="34"/>
  <c r="V327" i="34"/>
  <c r="T327" i="34"/>
  <c r="S327" i="34"/>
  <c r="R327" i="34"/>
  <c r="N327" i="34"/>
  <c r="K327" i="34"/>
  <c r="C327" i="34"/>
  <c r="B327" i="34" s="1"/>
  <c r="W326" i="34"/>
  <c r="V326" i="34"/>
  <c r="T326" i="34"/>
  <c r="S326" i="34"/>
  <c r="R326" i="34"/>
  <c r="N326" i="34"/>
  <c r="K326" i="34"/>
  <c r="C326" i="34"/>
  <c r="B326" i="34" s="1"/>
  <c r="W325" i="34"/>
  <c r="V325" i="34"/>
  <c r="T325" i="34"/>
  <c r="S325" i="34"/>
  <c r="R325" i="34"/>
  <c r="N325" i="34"/>
  <c r="K325" i="34"/>
  <c r="C325" i="34"/>
  <c r="B325" i="34" s="1"/>
  <c r="A325" i="34" s="1"/>
  <c r="W324" i="34"/>
  <c r="V324" i="34"/>
  <c r="T324" i="34"/>
  <c r="S324" i="34"/>
  <c r="R324" i="34"/>
  <c r="N324" i="34"/>
  <c r="K324" i="34"/>
  <c r="C324" i="34"/>
  <c r="B324" i="34" s="1"/>
  <c r="A324" i="34" s="1"/>
  <c r="W343" i="34"/>
  <c r="V343" i="34"/>
  <c r="T343" i="34"/>
  <c r="S343" i="34"/>
  <c r="R343" i="34"/>
  <c r="N343" i="34"/>
  <c r="K343" i="34"/>
  <c r="C343" i="34"/>
  <c r="B343" i="34" s="1"/>
  <c r="W342" i="34"/>
  <c r="V342" i="34"/>
  <c r="T342" i="34"/>
  <c r="S342" i="34"/>
  <c r="R342" i="34"/>
  <c r="N342" i="34"/>
  <c r="K342" i="34"/>
  <c r="C342" i="34"/>
  <c r="B342" i="34" s="1"/>
  <c r="W341" i="34"/>
  <c r="V341" i="34"/>
  <c r="T341" i="34"/>
  <c r="S341" i="34"/>
  <c r="R341" i="34"/>
  <c r="N341" i="34"/>
  <c r="K341" i="34"/>
  <c r="C341" i="34"/>
  <c r="B341" i="34" s="1"/>
  <c r="A341" i="34" s="1"/>
  <c r="W340" i="34"/>
  <c r="V340" i="34"/>
  <c r="T340" i="34"/>
  <c r="S340" i="34"/>
  <c r="R340" i="34"/>
  <c r="N340" i="34"/>
  <c r="K340" i="34"/>
  <c r="C340" i="34"/>
  <c r="B340" i="34" s="1"/>
  <c r="W339" i="34"/>
  <c r="V339" i="34"/>
  <c r="T339" i="34"/>
  <c r="S339" i="34"/>
  <c r="R339" i="34"/>
  <c r="N339" i="34"/>
  <c r="K339" i="34"/>
  <c r="C339" i="34"/>
  <c r="B339" i="34" s="1"/>
  <c r="A339" i="34" s="1"/>
  <c r="W338" i="34"/>
  <c r="V338" i="34"/>
  <c r="T338" i="34"/>
  <c r="S338" i="34"/>
  <c r="R338" i="34"/>
  <c r="N338" i="34"/>
  <c r="K338" i="34"/>
  <c r="C338" i="34"/>
  <c r="B338" i="34" s="1"/>
  <c r="W337" i="34"/>
  <c r="V337" i="34"/>
  <c r="T337" i="34"/>
  <c r="S337" i="34"/>
  <c r="R337" i="34"/>
  <c r="N337" i="34"/>
  <c r="K337" i="34"/>
  <c r="C337" i="34"/>
  <c r="B337" i="34" s="1"/>
  <c r="W336" i="34"/>
  <c r="V336" i="34"/>
  <c r="T336" i="34"/>
  <c r="S336" i="34"/>
  <c r="R336" i="34"/>
  <c r="N336" i="34"/>
  <c r="K336" i="34"/>
  <c r="C336" i="34"/>
  <c r="B336" i="34" s="1"/>
  <c r="W335" i="34"/>
  <c r="V335" i="34"/>
  <c r="T335" i="34"/>
  <c r="S335" i="34"/>
  <c r="R335" i="34"/>
  <c r="N335" i="34"/>
  <c r="K335" i="34"/>
  <c r="C335" i="34"/>
  <c r="B335" i="34" s="1"/>
  <c r="W334" i="34"/>
  <c r="V334" i="34"/>
  <c r="T334" i="34"/>
  <c r="S334" i="34"/>
  <c r="R334" i="34"/>
  <c r="N334" i="34"/>
  <c r="K334" i="34"/>
  <c r="C334" i="34"/>
  <c r="B334" i="34" s="1"/>
  <c r="K345" i="34"/>
  <c r="K346" i="34"/>
  <c r="K347" i="34"/>
  <c r="K348" i="34"/>
  <c r="K349" i="34"/>
  <c r="K350" i="34"/>
  <c r="K351" i="34"/>
  <c r="K352" i="34"/>
  <c r="K353" i="34"/>
  <c r="K344" i="34"/>
  <c r="W345" i="34"/>
  <c r="V345" i="34"/>
  <c r="T345" i="34"/>
  <c r="S345" i="34"/>
  <c r="R345" i="34"/>
  <c r="N345" i="34"/>
  <c r="C345" i="34"/>
  <c r="B345" i="34" s="1"/>
  <c r="W344" i="34"/>
  <c r="V344" i="34"/>
  <c r="T344" i="34"/>
  <c r="S344" i="34"/>
  <c r="R344" i="34"/>
  <c r="N344" i="34"/>
  <c r="C344" i="34"/>
  <c r="B344" i="34" s="1"/>
  <c r="W349" i="34"/>
  <c r="V349" i="34"/>
  <c r="T349" i="34"/>
  <c r="S349" i="34"/>
  <c r="R349" i="34"/>
  <c r="N349" i="34"/>
  <c r="C349" i="34"/>
  <c r="B349" i="34" s="1"/>
  <c r="A349" i="34" s="1"/>
  <c r="W348" i="34"/>
  <c r="V348" i="34"/>
  <c r="T348" i="34"/>
  <c r="S348" i="34"/>
  <c r="R348" i="34"/>
  <c r="N348" i="34"/>
  <c r="C348" i="34"/>
  <c r="B348" i="34" s="1"/>
  <c r="W347" i="34"/>
  <c r="V347" i="34"/>
  <c r="T347" i="34"/>
  <c r="S347" i="34"/>
  <c r="R347" i="34"/>
  <c r="N347" i="34"/>
  <c r="C347" i="34"/>
  <c r="B347" i="34" s="1"/>
  <c r="W346" i="34"/>
  <c r="V346" i="34"/>
  <c r="T346" i="34"/>
  <c r="S346" i="34"/>
  <c r="R346" i="34"/>
  <c r="N346" i="34"/>
  <c r="C346" i="34"/>
  <c r="B346" i="34" s="1"/>
  <c r="W351" i="34"/>
  <c r="V351" i="34"/>
  <c r="T351" i="34"/>
  <c r="S351" i="34"/>
  <c r="R351" i="34"/>
  <c r="N351" i="34"/>
  <c r="C351" i="34"/>
  <c r="B351" i="34" s="1"/>
  <c r="W350" i="34"/>
  <c r="V350" i="34"/>
  <c r="T350" i="34"/>
  <c r="S350" i="34"/>
  <c r="R350" i="34"/>
  <c r="N350" i="34"/>
  <c r="C350" i="34"/>
  <c r="B350" i="34" s="1"/>
  <c r="W352" i="34"/>
  <c r="V352" i="34"/>
  <c r="T352" i="34"/>
  <c r="S352" i="34"/>
  <c r="R352" i="34"/>
  <c r="N352" i="34"/>
  <c r="C352" i="34"/>
  <c r="B352" i="34" s="1"/>
  <c r="A352" i="34" s="1"/>
  <c r="A83" i="34"/>
  <c r="A295" i="34"/>
  <c r="A313" i="34"/>
  <c r="K447" i="34"/>
  <c r="K448" i="34"/>
  <c r="K449" i="34"/>
  <c r="K450" i="34"/>
  <c r="K446" i="34"/>
  <c r="W446" i="34"/>
  <c r="V446" i="34"/>
  <c r="T446" i="34"/>
  <c r="S446" i="34"/>
  <c r="R446" i="34"/>
  <c r="N446" i="34"/>
  <c r="C446" i="34"/>
  <c r="B446" i="34" s="1"/>
  <c r="W448" i="34"/>
  <c r="V448" i="34"/>
  <c r="T448" i="34"/>
  <c r="S448" i="34"/>
  <c r="R448" i="34"/>
  <c r="N448" i="34"/>
  <c r="C448" i="34"/>
  <c r="B448" i="34" s="1"/>
  <c r="W447" i="34"/>
  <c r="V447" i="34"/>
  <c r="T447" i="34"/>
  <c r="S447" i="34"/>
  <c r="R447" i="34"/>
  <c r="N447" i="34"/>
  <c r="C447" i="34"/>
  <c r="B447" i="34" s="1"/>
  <c r="W449" i="34"/>
  <c r="V449" i="34"/>
  <c r="T449" i="34"/>
  <c r="S449" i="34"/>
  <c r="R449" i="34"/>
  <c r="N449" i="34"/>
  <c r="C449" i="34"/>
  <c r="B449" i="34" s="1"/>
  <c r="W402" i="34"/>
  <c r="V402" i="34"/>
  <c r="T402" i="34"/>
  <c r="S402" i="34"/>
  <c r="R402" i="34"/>
  <c r="N402" i="34"/>
  <c r="K402" i="34"/>
  <c r="C402" i="34"/>
  <c r="B402" i="34" s="1"/>
  <c r="W401" i="34"/>
  <c r="V401" i="34"/>
  <c r="T401" i="34"/>
  <c r="S401" i="34"/>
  <c r="R401" i="34"/>
  <c r="N401" i="34"/>
  <c r="K401" i="34"/>
  <c r="C401" i="34"/>
  <c r="B401" i="34" s="1"/>
  <c r="W400" i="34"/>
  <c r="V400" i="34"/>
  <c r="T400" i="34"/>
  <c r="S400" i="34"/>
  <c r="R400" i="34"/>
  <c r="N400" i="34"/>
  <c r="K400" i="34"/>
  <c r="C400" i="34"/>
  <c r="B400" i="34" s="1"/>
  <c r="W399" i="34"/>
  <c r="V399" i="34"/>
  <c r="T399" i="34"/>
  <c r="S399" i="34"/>
  <c r="R399" i="34"/>
  <c r="N399" i="34"/>
  <c r="K399" i="34"/>
  <c r="C399" i="34"/>
  <c r="B399" i="34" s="1"/>
  <c r="W398" i="34"/>
  <c r="V398" i="34"/>
  <c r="T398" i="34"/>
  <c r="S398" i="34"/>
  <c r="R398" i="34"/>
  <c r="N398" i="34"/>
  <c r="K398" i="34"/>
  <c r="C398" i="34"/>
  <c r="B398" i="34" s="1"/>
  <c r="W397" i="34"/>
  <c r="V397" i="34"/>
  <c r="T397" i="34"/>
  <c r="S397" i="34"/>
  <c r="R397" i="34"/>
  <c r="N397" i="34"/>
  <c r="K397" i="34"/>
  <c r="C397" i="34"/>
  <c r="B397" i="34" s="1"/>
  <c r="W396" i="34"/>
  <c r="V396" i="34"/>
  <c r="T396" i="34"/>
  <c r="S396" i="34"/>
  <c r="R396" i="34"/>
  <c r="N396" i="34"/>
  <c r="K396" i="34"/>
  <c r="C396" i="34"/>
  <c r="B396" i="34" s="1"/>
  <c r="W395" i="34"/>
  <c r="V395" i="34"/>
  <c r="T395" i="34"/>
  <c r="S395" i="34"/>
  <c r="R395" i="34"/>
  <c r="N395" i="34"/>
  <c r="K395" i="34"/>
  <c r="C395" i="34"/>
  <c r="B395" i="34" s="1"/>
  <c r="W394" i="34"/>
  <c r="V394" i="34"/>
  <c r="T394" i="34"/>
  <c r="S394" i="34"/>
  <c r="R394" i="34"/>
  <c r="N394" i="34"/>
  <c r="K394" i="34"/>
  <c r="C394" i="34"/>
  <c r="B394" i="34" s="1"/>
  <c r="W412" i="34"/>
  <c r="V412" i="34"/>
  <c r="T412" i="34"/>
  <c r="S412" i="34"/>
  <c r="R412" i="34"/>
  <c r="N412" i="34"/>
  <c r="K412" i="34"/>
  <c r="C412" i="34"/>
  <c r="B412" i="34" s="1"/>
  <c r="W411" i="34"/>
  <c r="V411" i="34"/>
  <c r="T411" i="34"/>
  <c r="S411" i="34"/>
  <c r="R411" i="34"/>
  <c r="N411" i="34"/>
  <c r="K411" i="34"/>
  <c r="C411" i="34"/>
  <c r="B411" i="34" s="1"/>
  <c r="W410" i="34"/>
  <c r="V410" i="34"/>
  <c r="T410" i="34"/>
  <c r="S410" i="34"/>
  <c r="R410" i="34"/>
  <c r="N410" i="34"/>
  <c r="K410" i="34"/>
  <c r="C410" i="34"/>
  <c r="B410" i="34" s="1"/>
  <c r="W409" i="34"/>
  <c r="V409" i="34"/>
  <c r="T409" i="34"/>
  <c r="S409" i="34"/>
  <c r="R409" i="34"/>
  <c r="N409" i="34"/>
  <c r="K409" i="34"/>
  <c r="C409" i="34"/>
  <c r="B409" i="34" s="1"/>
  <c r="W408" i="34"/>
  <c r="V408" i="34"/>
  <c r="T408" i="34"/>
  <c r="S408" i="34"/>
  <c r="R408" i="34"/>
  <c r="N408" i="34"/>
  <c r="K408" i="34"/>
  <c r="C408" i="34"/>
  <c r="B408" i="34" s="1"/>
  <c r="W407" i="34"/>
  <c r="V407" i="34"/>
  <c r="T407" i="34"/>
  <c r="S407" i="34"/>
  <c r="R407" i="34"/>
  <c r="N407" i="34"/>
  <c r="K407" i="34"/>
  <c r="C407" i="34"/>
  <c r="B407" i="34" s="1"/>
  <c r="W406" i="34"/>
  <c r="V406" i="34"/>
  <c r="T406" i="34"/>
  <c r="S406" i="34"/>
  <c r="R406" i="34"/>
  <c r="N406" i="34"/>
  <c r="K406" i="34"/>
  <c r="C406" i="34"/>
  <c r="B406" i="34" s="1"/>
  <c r="W405" i="34"/>
  <c r="V405" i="34"/>
  <c r="T405" i="34"/>
  <c r="S405" i="34"/>
  <c r="R405" i="34"/>
  <c r="N405" i="34"/>
  <c r="K405" i="34"/>
  <c r="C405" i="34"/>
  <c r="B405" i="34" s="1"/>
  <c r="W404" i="34"/>
  <c r="V404" i="34"/>
  <c r="T404" i="34"/>
  <c r="S404" i="34"/>
  <c r="R404" i="34"/>
  <c r="N404" i="34"/>
  <c r="K404" i="34"/>
  <c r="C404" i="34"/>
  <c r="B404" i="34" s="1"/>
  <c r="W403" i="34"/>
  <c r="V403" i="34"/>
  <c r="T403" i="34"/>
  <c r="S403" i="34"/>
  <c r="R403" i="34"/>
  <c r="N403" i="34"/>
  <c r="K403" i="34"/>
  <c r="C403" i="34"/>
  <c r="B403" i="34" s="1"/>
  <c r="K414" i="34"/>
  <c r="K415" i="34"/>
  <c r="K416" i="34"/>
  <c r="K417" i="34"/>
  <c r="K418" i="34"/>
  <c r="K419" i="34"/>
  <c r="K420" i="34"/>
  <c r="K421" i="34"/>
  <c r="K422" i="34"/>
  <c r="K413" i="34"/>
  <c r="W414" i="34"/>
  <c r="V414" i="34"/>
  <c r="T414" i="34"/>
  <c r="S414" i="34"/>
  <c r="R414" i="34"/>
  <c r="N414" i="34"/>
  <c r="C414" i="34"/>
  <c r="B414" i="34" s="1"/>
  <c r="W413" i="34"/>
  <c r="V413" i="34"/>
  <c r="T413" i="34"/>
  <c r="S413" i="34"/>
  <c r="R413" i="34"/>
  <c r="N413" i="34"/>
  <c r="C413" i="34"/>
  <c r="B413" i="34" s="1"/>
  <c r="W418" i="34"/>
  <c r="V418" i="34"/>
  <c r="T418" i="34"/>
  <c r="S418" i="34"/>
  <c r="R418" i="34"/>
  <c r="N418" i="34"/>
  <c r="C418" i="34"/>
  <c r="B418" i="34" s="1"/>
  <c r="W417" i="34"/>
  <c r="V417" i="34"/>
  <c r="T417" i="34"/>
  <c r="S417" i="34"/>
  <c r="R417" i="34"/>
  <c r="N417" i="34"/>
  <c r="C417" i="34"/>
  <c r="B417" i="34" s="1"/>
  <c r="W416" i="34"/>
  <c r="V416" i="34"/>
  <c r="T416" i="34"/>
  <c r="S416" i="34"/>
  <c r="R416" i="34"/>
  <c r="N416" i="34"/>
  <c r="C416" i="34"/>
  <c r="B416" i="34" s="1"/>
  <c r="W415" i="34"/>
  <c r="V415" i="34"/>
  <c r="T415" i="34"/>
  <c r="S415" i="34"/>
  <c r="R415" i="34"/>
  <c r="N415" i="34"/>
  <c r="C415" i="34"/>
  <c r="B415" i="34" s="1"/>
  <c r="W420" i="34"/>
  <c r="V420" i="34"/>
  <c r="T420" i="34"/>
  <c r="S420" i="34"/>
  <c r="R420" i="34"/>
  <c r="N420" i="34"/>
  <c r="C420" i="34"/>
  <c r="B420" i="34" s="1"/>
  <c r="W419" i="34"/>
  <c r="V419" i="34"/>
  <c r="T419" i="34"/>
  <c r="S419" i="34"/>
  <c r="R419" i="34"/>
  <c r="N419" i="34"/>
  <c r="C419" i="34"/>
  <c r="B419" i="34" s="1"/>
  <c r="W421" i="34"/>
  <c r="V421" i="34"/>
  <c r="T421" i="34"/>
  <c r="S421" i="34"/>
  <c r="R421" i="34"/>
  <c r="N421" i="34"/>
  <c r="C421" i="34"/>
  <c r="B421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A347" i="55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756" i="34"/>
  <c r="W765" i="34"/>
  <c r="V765" i="34"/>
  <c r="T765" i="34"/>
  <c r="S765" i="34"/>
  <c r="R765" i="34"/>
  <c r="N765" i="34"/>
  <c r="C765" i="34"/>
  <c r="B765" i="34" s="1"/>
  <c r="W764" i="34"/>
  <c r="V764" i="34"/>
  <c r="T764" i="34"/>
  <c r="S764" i="34"/>
  <c r="R764" i="34"/>
  <c r="N764" i="34"/>
  <c r="C764" i="34"/>
  <c r="B764" i="34" s="1"/>
  <c r="A764" i="34" s="1"/>
  <c r="W763" i="34"/>
  <c r="V763" i="34"/>
  <c r="T763" i="34"/>
  <c r="S763" i="34"/>
  <c r="R763" i="34"/>
  <c r="N763" i="34"/>
  <c r="C763" i="34"/>
  <c r="B763" i="34" s="1"/>
  <c r="W762" i="34"/>
  <c r="V762" i="34"/>
  <c r="T762" i="34"/>
  <c r="S762" i="34"/>
  <c r="R762" i="34"/>
  <c r="N762" i="34"/>
  <c r="C762" i="34"/>
  <c r="B762" i="34" s="1"/>
  <c r="W761" i="34"/>
  <c r="V761" i="34"/>
  <c r="T761" i="34"/>
  <c r="S761" i="34"/>
  <c r="R761" i="34"/>
  <c r="N761" i="34"/>
  <c r="C761" i="34"/>
  <c r="B761" i="34" s="1"/>
  <c r="W760" i="34"/>
  <c r="V760" i="34"/>
  <c r="T760" i="34"/>
  <c r="S760" i="34"/>
  <c r="R760" i="34"/>
  <c r="N760" i="34"/>
  <c r="C760" i="34"/>
  <c r="B760" i="34" s="1"/>
  <c r="A760" i="34" s="1"/>
  <c r="W759" i="34"/>
  <c r="V759" i="34"/>
  <c r="T759" i="34"/>
  <c r="S759" i="34"/>
  <c r="R759" i="34"/>
  <c r="N759" i="34"/>
  <c r="C759" i="34"/>
  <c r="B759" i="34" s="1"/>
  <c r="W758" i="34"/>
  <c r="V758" i="34"/>
  <c r="T758" i="34"/>
  <c r="S758" i="34"/>
  <c r="R758" i="34"/>
  <c r="N758" i="34"/>
  <c r="C758" i="34"/>
  <c r="B758" i="34" s="1"/>
  <c r="W757" i="34"/>
  <c r="V757" i="34"/>
  <c r="T757" i="34"/>
  <c r="S757" i="34"/>
  <c r="R757" i="34"/>
  <c r="N757" i="34"/>
  <c r="C757" i="34"/>
  <c r="B757" i="34" s="1"/>
  <c r="W756" i="34"/>
  <c r="V756" i="34"/>
  <c r="T756" i="34"/>
  <c r="S756" i="34"/>
  <c r="R756" i="34"/>
  <c r="N756" i="34"/>
  <c r="C756" i="34"/>
  <c r="B756" i="34" s="1"/>
  <c r="W775" i="34"/>
  <c r="V775" i="34"/>
  <c r="T775" i="34"/>
  <c r="S775" i="34"/>
  <c r="R775" i="34"/>
  <c r="N775" i="34"/>
  <c r="C775" i="34"/>
  <c r="B775" i="34" s="1"/>
  <c r="A775" i="34" s="1"/>
  <c r="W774" i="34"/>
  <c r="V774" i="34"/>
  <c r="T774" i="34"/>
  <c r="S774" i="34"/>
  <c r="R774" i="34"/>
  <c r="N774" i="34"/>
  <c r="C774" i="34"/>
  <c r="B774" i="34" s="1"/>
  <c r="W773" i="34"/>
  <c r="V773" i="34"/>
  <c r="T773" i="34"/>
  <c r="S773" i="34"/>
  <c r="R773" i="34"/>
  <c r="N773" i="34"/>
  <c r="C773" i="34"/>
  <c r="B773" i="34" s="1"/>
  <c r="A773" i="34" s="1"/>
  <c r="W772" i="34"/>
  <c r="V772" i="34"/>
  <c r="T772" i="34"/>
  <c r="S772" i="34"/>
  <c r="R772" i="34"/>
  <c r="N772" i="34"/>
  <c r="C772" i="34"/>
  <c r="B772" i="34" s="1"/>
  <c r="W771" i="34"/>
  <c r="V771" i="34"/>
  <c r="T771" i="34"/>
  <c r="S771" i="34"/>
  <c r="R771" i="34"/>
  <c r="N771" i="34"/>
  <c r="C771" i="34"/>
  <c r="B771" i="34" s="1"/>
  <c r="A771" i="34" s="1"/>
  <c r="W770" i="34"/>
  <c r="V770" i="34"/>
  <c r="T770" i="34"/>
  <c r="S770" i="34"/>
  <c r="R770" i="34"/>
  <c r="N770" i="34"/>
  <c r="C770" i="34"/>
  <c r="B770" i="34" s="1"/>
  <c r="W769" i="34"/>
  <c r="V769" i="34"/>
  <c r="T769" i="34"/>
  <c r="S769" i="34"/>
  <c r="R769" i="34"/>
  <c r="N769" i="34"/>
  <c r="C769" i="34"/>
  <c r="B769" i="34" s="1"/>
  <c r="W768" i="34"/>
  <c r="V768" i="34"/>
  <c r="T768" i="34"/>
  <c r="S768" i="34"/>
  <c r="R768" i="34"/>
  <c r="N768" i="34"/>
  <c r="C768" i="34"/>
  <c r="B768" i="34" s="1"/>
  <c r="W767" i="34"/>
  <c r="V767" i="34"/>
  <c r="T767" i="34"/>
  <c r="S767" i="34"/>
  <c r="R767" i="34"/>
  <c r="N767" i="34"/>
  <c r="C767" i="34"/>
  <c r="B767" i="34" s="1"/>
  <c r="W766" i="34"/>
  <c r="V766" i="34"/>
  <c r="T766" i="34"/>
  <c r="S766" i="34"/>
  <c r="R766" i="34"/>
  <c r="N766" i="34"/>
  <c r="C766" i="34"/>
  <c r="B766" i="34" s="1"/>
  <c r="W785" i="34"/>
  <c r="V785" i="34"/>
  <c r="T785" i="34"/>
  <c r="S785" i="34"/>
  <c r="R785" i="34"/>
  <c r="N785" i="34"/>
  <c r="C785" i="34"/>
  <c r="B785" i="34" s="1"/>
  <c r="A785" i="34" s="1"/>
  <c r="W784" i="34"/>
  <c r="V784" i="34"/>
  <c r="T784" i="34"/>
  <c r="S784" i="34"/>
  <c r="R784" i="34"/>
  <c r="N784" i="34"/>
  <c r="C784" i="34"/>
  <c r="B784" i="34" s="1"/>
  <c r="W783" i="34"/>
  <c r="V783" i="34"/>
  <c r="T783" i="34"/>
  <c r="S783" i="34"/>
  <c r="R783" i="34"/>
  <c r="N783" i="34"/>
  <c r="C783" i="34"/>
  <c r="B783" i="34" s="1"/>
  <c r="W782" i="34"/>
  <c r="V782" i="34"/>
  <c r="T782" i="34"/>
  <c r="S782" i="34"/>
  <c r="R782" i="34"/>
  <c r="N782" i="34"/>
  <c r="C782" i="34"/>
  <c r="B782" i="34" s="1"/>
  <c r="W781" i="34"/>
  <c r="V781" i="34"/>
  <c r="T781" i="34"/>
  <c r="S781" i="34"/>
  <c r="R781" i="34"/>
  <c r="N781" i="34"/>
  <c r="C781" i="34"/>
  <c r="B781" i="34" s="1"/>
  <c r="A781" i="34" s="1"/>
  <c r="W780" i="34"/>
  <c r="V780" i="34"/>
  <c r="T780" i="34"/>
  <c r="S780" i="34"/>
  <c r="R780" i="34"/>
  <c r="N780" i="34"/>
  <c r="C780" i="34"/>
  <c r="B780" i="34" s="1"/>
  <c r="W779" i="34"/>
  <c r="V779" i="34"/>
  <c r="T779" i="34"/>
  <c r="S779" i="34"/>
  <c r="R779" i="34"/>
  <c r="N779" i="34"/>
  <c r="C779" i="34"/>
  <c r="B779" i="34" s="1"/>
  <c r="W778" i="34"/>
  <c r="V778" i="34"/>
  <c r="T778" i="34"/>
  <c r="S778" i="34"/>
  <c r="R778" i="34"/>
  <c r="N778" i="34"/>
  <c r="C778" i="34"/>
  <c r="B778" i="34" s="1"/>
  <c r="W777" i="34"/>
  <c r="V777" i="34"/>
  <c r="T777" i="34"/>
  <c r="S777" i="34"/>
  <c r="R777" i="34"/>
  <c r="N777" i="34"/>
  <c r="C777" i="34"/>
  <c r="B777" i="34" s="1"/>
  <c r="W776" i="34"/>
  <c r="V776" i="34"/>
  <c r="T776" i="34"/>
  <c r="S776" i="34"/>
  <c r="R776" i="34"/>
  <c r="N776" i="34"/>
  <c r="C776" i="34"/>
  <c r="B776" i="34" s="1"/>
  <c r="W795" i="34"/>
  <c r="V795" i="34"/>
  <c r="T795" i="34"/>
  <c r="S795" i="34"/>
  <c r="R795" i="34"/>
  <c r="N795" i="34"/>
  <c r="C795" i="34"/>
  <c r="B795" i="34" s="1"/>
  <c r="W794" i="34"/>
  <c r="V794" i="34"/>
  <c r="T794" i="34"/>
  <c r="S794" i="34"/>
  <c r="R794" i="34"/>
  <c r="N794" i="34"/>
  <c r="C794" i="34"/>
  <c r="B794" i="34" s="1"/>
  <c r="W793" i="34"/>
  <c r="V793" i="34"/>
  <c r="T793" i="34"/>
  <c r="S793" i="34"/>
  <c r="R793" i="34"/>
  <c r="N793" i="34"/>
  <c r="C793" i="34"/>
  <c r="B793" i="34" s="1"/>
  <c r="W792" i="34"/>
  <c r="V792" i="34"/>
  <c r="T792" i="34"/>
  <c r="S792" i="34"/>
  <c r="R792" i="34"/>
  <c r="N792" i="34"/>
  <c r="C792" i="34"/>
  <c r="B792" i="34" s="1"/>
  <c r="A792" i="34" s="1"/>
  <c r="W791" i="34"/>
  <c r="V791" i="34"/>
  <c r="T791" i="34"/>
  <c r="S791" i="34"/>
  <c r="R791" i="34"/>
  <c r="N791" i="34"/>
  <c r="C791" i="34"/>
  <c r="B791" i="34" s="1"/>
  <c r="W790" i="34"/>
  <c r="V790" i="34"/>
  <c r="T790" i="34"/>
  <c r="S790" i="34"/>
  <c r="R790" i="34"/>
  <c r="N790" i="34"/>
  <c r="C790" i="34"/>
  <c r="B790" i="34" s="1"/>
  <c r="W789" i="34"/>
  <c r="V789" i="34"/>
  <c r="T789" i="34"/>
  <c r="S789" i="34"/>
  <c r="R789" i="34"/>
  <c r="N789" i="34"/>
  <c r="C789" i="34"/>
  <c r="B789" i="34" s="1"/>
  <c r="A789" i="34" s="1"/>
  <c r="W788" i="34"/>
  <c r="V788" i="34"/>
  <c r="T788" i="34"/>
  <c r="S788" i="34"/>
  <c r="R788" i="34"/>
  <c r="N788" i="34"/>
  <c r="C788" i="34"/>
  <c r="B788" i="34" s="1"/>
  <c r="W787" i="34"/>
  <c r="V787" i="34"/>
  <c r="T787" i="34"/>
  <c r="S787" i="34"/>
  <c r="R787" i="34"/>
  <c r="N787" i="34"/>
  <c r="C787" i="34"/>
  <c r="B787" i="34" s="1"/>
  <c r="W786" i="34"/>
  <c r="V786" i="34"/>
  <c r="T786" i="34"/>
  <c r="S786" i="34"/>
  <c r="R786" i="34"/>
  <c r="N786" i="34"/>
  <c r="C786" i="34"/>
  <c r="B786" i="34" s="1"/>
  <c r="W805" i="34"/>
  <c r="V805" i="34"/>
  <c r="T805" i="34"/>
  <c r="S805" i="34"/>
  <c r="R805" i="34"/>
  <c r="N805" i="34"/>
  <c r="C805" i="34"/>
  <c r="B805" i="34" s="1"/>
  <c r="W804" i="34"/>
  <c r="V804" i="34"/>
  <c r="T804" i="34"/>
  <c r="S804" i="34"/>
  <c r="R804" i="34"/>
  <c r="N804" i="34"/>
  <c r="C804" i="34"/>
  <c r="B804" i="34" s="1"/>
  <c r="W803" i="34"/>
  <c r="V803" i="34"/>
  <c r="T803" i="34"/>
  <c r="S803" i="34"/>
  <c r="R803" i="34"/>
  <c r="N803" i="34"/>
  <c r="C803" i="34"/>
  <c r="B803" i="34" s="1"/>
  <c r="W802" i="34"/>
  <c r="V802" i="34"/>
  <c r="T802" i="34"/>
  <c r="S802" i="34"/>
  <c r="R802" i="34"/>
  <c r="N802" i="34"/>
  <c r="C802" i="34"/>
  <c r="B802" i="34" s="1"/>
  <c r="W801" i="34"/>
  <c r="V801" i="34"/>
  <c r="T801" i="34"/>
  <c r="S801" i="34"/>
  <c r="R801" i="34"/>
  <c r="N801" i="34"/>
  <c r="C801" i="34"/>
  <c r="B801" i="34" s="1"/>
  <c r="W800" i="34"/>
  <c r="V800" i="34"/>
  <c r="T800" i="34"/>
  <c r="S800" i="34"/>
  <c r="R800" i="34"/>
  <c r="N800" i="34"/>
  <c r="C800" i="34"/>
  <c r="B800" i="34" s="1"/>
  <c r="W799" i="34"/>
  <c r="V799" i="34"/>
  <c r="T799" i="34"/>
  <c r="S799" i="34"/>
  <c r="R799" i="34"/>
  <c r="N799" i="34"/>
  <c r="C799" i="34"/>
  <c r="B799" i="34" s="1"/>
  <c r="W798" i="34"/>
  <c r="V798" i="34"/>
  <c r="T798" i="34"/>
  <c r="S798" i="34"/>
  <c r="R798" i="34"/>
  <c r="N798" i="34"/>
  <c r="C798" i="34"/>
  <c r="B798" i="34" s="1"/>
  <c r="W797" i="34"/>
  <c r="V797" i="34"/>
  <c r="T797" i="34"/>
  <c r="S797" i="34"/>
  <c r="R797" i="34"/>
  <c r="N797" i="34"/>
  <c r="C797" i="34"/>
  <c r="B797" i="34" s="1"/>
  <c r="W796" i="34"/>
  <c r="V796" i="34"/>
  <c r="T796" i="34"/>
  <c r="S796" i="34"/>
  <c r="R796" i="34"/>
  <c r="N796" i="34"/>
  <c r="C796" i="34"/>
  <c r="B796" i="34" s="1"/>
  <c r="A796" i="34" s="1"/>
  <c r="W815" i="34"/>
  <c r="V815" i="34"/>
  <c r="T815" i="34"/>
  <c r="S815" i="34"/>
  <c r="R815" i="34"/>
  <c r="N815" i="34"/>
  <c r="C815" i="34"/>
  <c r="B815" i="34" s="1"/>
  <c r="W814" i="34"/>
  <c r="V814" i="34"/>
  <c r="T814" i="34"/>
  <c r="S814" i="34"/>
  <c r="R814" i="34"/>
  <c r="N814" i="34"/>
  <c r="C814" i="34"/>
  <c r="B814" i="34" s="1"/>
  <c r="W813" i="34"/>
  <c r="V813" i="34"/>
  <c r="T813" i="34"/>
  <c r="S813" i="34"/>
  <c r="R813" i="34"/>
  <c r="N813" i="34"/>
  <c r="C813" i="34"/>
  <c r="B813" i="34" s="1"/>
  <c r="W812" i="34"/>
  <c r="V812" i="34"/>
  <c r="T812" i="34"/>
  <c r="S812" i="34"/>
  <c r="R812" i="34"/>
  <c r="N812" i="34"/>
  <c r="C812" i="34"/>
  <c r="B812" i="34" s="1"/>
  <c r="W811" i="34"/>
  <c r="V811" i="34"/>
  <c r="T811" i="34"/>
  <c r="S811" i="34"/>
  <c r="R811" i="34"/>
  <c r="N811" i="34"/>
  <c r="C811" i="34"/>
  <c r="B811" i="34" s="1"/>
  <c r="W810" i="34"/>
  <c r="V810" i="34"/>
  <c r="T810" i="34"/>
  <c r="S810" i="34"/>
  <c r="R810" i="34"/>
  <c r="N810" i="34"/>
  <c r="C810" i="34"/>
  <c r="B810" i="34" s="1"/>
  <c r="A810" i="34" s="1"/>
  <c r="W809" i="34"/>
  <c r="V809" i="34"/>
  <c r="T809" i="34"/>
  <c r="S809" i="34"/>
  <c r="R809" i="34"/>
  <c r="N809" i="34"/>
  <c r="C809" i="34"/>
  <c r="B809" i="34" s="1"/>
  <c r="W808" i="34"/>
  <c r="V808" i="34"/>
  <c r="T808" i="34"/>
  <c r="S808" i="34"/>
  <c r="R808" i="34"/>
  <c r="N808" i="34"/>
  <c r="C808" i="34"/>
  <c r="B808" i="34" s="1"/>
  <c r="W807" i="34"/>
  <c r="V807" i="34"/>
  <c r="T807" i="34"/>
  <c r="S807" i="34"/>
  <c r="R807" i="34"/>
  <c r="N807" i="34"/>
  <c r="C807" i="34"/>
  <c r="B807" i="34" s="1"/>
  <c r="W806" i="34"/>
  <c r="V806" i="34"/>
  <c r="T806" i="34"/>
  <c r="S806" i="34"/>
  <c r="R806" i="34"/>
  <c r="N806" i="34"/>
  <c r="C806" i="34"/>
  <c r="B806" i="34" s="1"/>
  <c r="W825" i="34"/>
  <c r="V825" i="34"/>
  <c r="T825" i="34"/>
  <c r="S825" i="34"/>
  <c r="R825" i="34"/>
  <c r="N825" i="34"/>
  <c r="C825" i="34"/>
  <c r="B825" i="34" s="1"/>
  <c r="W824" i="34"/>
  <c r="V824" i="34"/>
  <c r="T824" i="34"/>
  <c r="S824" i="34"/>
  <c r="R824" i="34"/>
  <c r="N824" i="34"/>
  <c r="C824" i="34"/>
  <c r="B824" i="34" s="1"/>
  <c r="W823" i="34"/>
  <c r="V823" i="34"/>
  <c r="T823" i="34"/>
  <c r="S823" i="34"/>
  <c r="R823" i="34"/>
  <c r="N823" i="34"/>
  <c r="C823" i="34"/>
  <c r="B823" i="34" s="1"/>
  <c r="W822" i="34"/>
  <c r="V822" i="34"/>
  <c r="T822" i="34"/>
  <c r="S822" i="34"/>
  <c r="R822" i="34"/>
  <c r="N822" i="34"/>
  <c r="C822" i="34"/>
  <c r="B822" i="34" s="1"/>
  <c r="W821" i="34"/>
  <c r="V821" i="34"/>
  <c r="T821" i="34"/>
  <c r="S821" i="34"/>
  <c r="R821" i="34"/>
  <c r="N821" i="34"/>
  <c r="C821" i="34"/>
  <c r="B821" i="34" s="1"/>
  <c r="W820" i="34"/>
  <c r="V820" i="34"/>
  <c r="T820" i="34"/>
  <c r="S820" i="34"/>
  <c r="R820" i="34"/>
  <c r="N820" i="34"/>
  <c r="C820" i="34"/>
  <c r="B820" i="34" s="1"/>
  <c r="W819" i="34"/>
  <c r="V819" i="34"/>
  <c r="T819" i="34"/>
  <c r="S819" i="34"/>
  <c r="R819" i="34"/>
  <c r="N819" i="34"/>
  <c r="C819" i="34"/>
  <c r="B819" i="34" s="1"/>
  <c r="W818" i="34"/>
  <c r="V818" i="34"/>
  <c r="T818" i="34"/>
  <c r="S818" i="34"/>
  <c r="R818" i="34"/>
  <c r="N818" i="34"/>
  <c r="C818" i="34"/>
  <c r="B818" i="34" s="1"/>
  <c r="W817" i="34"/>
  <c r="V817" i="34"/>
  <c r="T817" i="34"/>
  <c r="S817" i="34"/>
  <c r="R817" i="34"/>
  <c r="N817" i="34"/>
  <c r="C817" i="34"/>
  <c r="B817" i="34" s="1"/>
  <c r="W816" i="34"/>
  <c r="V816" i="34"/>
  <c r="T816" i="34"/>
  <c r="S816" i="34"/>
  <c r="R816" i="34"/>
  <c r="N816" i="34"/>
  <c r="C816" i="34"/>
  <c r="B816" i="34" s="1"/>
  <c r="W834" i="34"/>
  <c r="V834" i="34"/>
  <c r="T834" i="34"/>
  <c r="S834" i="34"/>
  <c r="R834" i="34"/>
  <c r="N834" i="34"/>
  <c r="C834" i="34"/>
  <c r="B834" i="34" s="1"/>
  <c r="A834" i="34" s="1"/>
  <c r="W833" i="34"/>
  <c r="V833" i="34"/>
  <c r="T833" i="34"/>
  <c r="S833" i="34"/>
  <c r="R833" i="34"/>
  <c r="N833" i="34"/>
  <c r="C833" i="34"/>
  <c r="B833" i="34" s="1"/>
  <c r="W832" i="34"/>
  <c r="V832" i="34"/>
  <c r="T832" i="34"/>
  <c r="S832" i="34"/>
  <c r="R832" i="34"/>
  <c r="N832" i="34"/>
  <c r="C832" i="34"/>
  <c r="B832" i="34" s="1"/>
  <c r="W831" i="34"/>
  <c r="V831" i="34"/>
  <c r="T831" i="34"/>
  <c r="S831" i="34"/>
  <c r="R831" i="34"/>
  <c r="N831" i="34"/>
  <c r="C831" i="34"/>
  <c r="B831" i="34" s="1"/>
  <c r="W830" i="34"/>
  <c r="V830" i="34"/>
  <c r="T830" i="34"/>
  <c r="S830" i="34"/>
  <c r="R830" i="34"/>
  <c r="N830" i="34"/>
  <c r="C830" i="34"/>
  <c r="B830" i="34" s="1"/>
  <c r="W829" i="34"/>
  <c r="V829" i="34"/>
  <c r="T829" i="34"/>
  <c r="S829" i="34"/>
  <c r="R829" i="34"/>
  <c r="N829" i="34"/>
  <c r="C829" i="34"/>
  <c r="B829" i="34" s="1"/>
  <c r="W828" i="34"/>
  <c r="V828" i="34"/>
  <c r="T828" i="34"/>
  <c r="S828" i="34"/>
  <c r="R828" i="34"/>
  <c r="N828" i="34"/>
  <c r="C828" i="34"/>
  <c r="B828" i="34" s="1"/>
  <c r="W827" i="34"/>
  <c r="V827" i="34"/>
  <c r="T827" i="34"/>
  <c r="S827" i="34"/>
  <c r="R827" i="34"/>
  <c r="N827" i="34"/>
  <c r="C827" i="34"/>
  <c r="B827" i="34" s="1"/>
  <c r="W826" i="34"/>
  <c r="V826" i="34"/>
  <c r="T826" i="34"/>
  <c r="S826" i="34"/>
  <c r="R826" i="34"/>
  <c r="N826" i="34"/>
  <c r="C826" i="34"/>
  <c r="B826" i="34" s="1"/>
  <c r="W878" i="34"/>
  <c r="V878" i="34"/>
  <c r="T878" i="34"/>
  <c r="S878" i="34"/>
  <c r="R878" i="34"/>
  <c r="N878" i="34"/>
  <c r="K878" i="34"/>
  <c r="C878" i="34"/>
  <c r="B878" i="34" s="1"/>
  <c r="A878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W740" i="34"/>
  <c r="V740" i="34"/>
  <c r="T740" i="34"/>
  <c r="S740" i="34"/>
  <c r="R740" i="34"/>
  <c r="N740" i="34"/>
  <c r="C740" i="34"/>
  <c r="B740" i="34" s="1"/>
  <c r="W739" i="34"/>
  <c r="V739" i="34"/>
  <c r="T739" i="34"/>
  <c r="S739" i="34"/>
  <c r="R739" i="34"/>
  <c r="N739" i="34"/>
  <c r="C739" i="34"/>
  <c r="B739" i="34" s="1"/>
  <c r="W738" i="34"/>
  <c r="V738" i="34"/>
  <c r="T738" i="34"/>
  <c r="S738" i="34"/>
  <c r="R738" i="34"/>
  <c r="N738" i="34"/>
  <c r="C738" i="34"/>
  <c r="B738" i="34" s="1"/>
  <c r="W737" i="34"/>
  <c r="V737" i="34"/>
  <c r="T737" i="34"/>
  <c r="S737" i="34"/>
  <c r="R737" i="34"/>
  <c r="N737" i="34"/>
  <c r="C737" i="34"/>
  <c r="B737" i="34" s="1"/>
  <c r="A737" i="34" s="1"/>
  <c r="W736" i="34"/>
  <c r="V736" i="34"/>
  <c r="T736" i="34"/>
  <c r="S736" i="34"/>
  <c r="R736" i="34"/>
  <c r="N736" i="34"/>
  <c r="C736" i="34"/>
  <c r="B736" i="34" s="1"/>
  <c r="A736" i="34" s="1"/>
  <c r="W735" i="34"/>
  <c r="V735" i="34"/>
  <c r="T735" i="34"/>
  <c r="S735" i="34"/>
  <c r="R735" i="34"/>
  <c r="N735" i="34"/>
  <c r="C735" i="34"/>
  <c r="B735" i="34" s="1"/>
  <c r="W734" i="34"/>
  <c r="V734" i="34"/>
  <c r="T734" i="34"/>
  <c r="S734" i="34"/>
  <c r="R734" i="34"/>
  <c r="N734" i="34"/>
  <c r="C734" i="34"/>
  <c r="B734" i="34" s="1"/>
  <c r="W733" i="34"/>
  <c r="V733" i="34"/>
  <c r="T733" i="34"/>
  <c r="S733" i="34"/>
  <c r="R733" i="34"/>
  <c r="N733" i="34"/>
  <c r="C733" i="34"/>
  <c r="B733" i="34" s="1"/>
  <c r="W732" i="34"/>
  <c r="V732" i="34"/>
  <c r="T732" i="34"/>
  <c r="S732" i="34"/>
  <c r="R732" i="34"/>
  <c r="N732" i="34"/>
  <c r="C732" i="34"/>
  <c r="B732" i="34" s="1"/>
  <c r="W731" i="34"/>
  <c r="V731" i="34"/>
  <c r="T731" i="34"/>
  <c r="S731" i="34"/>
  <c r="R731" i="34"/>
  <c r="N731" i="34"/>
  <c r="C731" i="34"/>
  <c r="B731" i="34" s="1"/>
  <c r="W730" i="34"/>
  <c r="V730" i="34"/>
  <c r="T730" i="34"/>
  <c r="S730" i="34"/>
  <c r="R730" i="34"/>
  <c r="N730" i="34"/>
  <c r="C730" i="34"/>
  <c r="B730" i="34" s="1"/>
  <c r="W729" i="34"/>
  <c r="V729" i="34"/>
  <c r="T729" i="34"/>
  <c r="S729" i="34"/>
  <c r="R729" i="34"/>
  <c r="N729" i="34"/>
  <c r="C729" i="34"/>
  <c r="B729" i="34" s="1"/>
  <c r="W728" i="34"/>
  <c r="V728" i="34"/>
  <c r="T728" i="34"/>
  <c r="S728" i="34"/>
  <c r="R728" i="34"/>
  <c r="N728" i="34"/>
  <c r="C728" i="34"/>
  <c r="B728" i="34" s="1"/>
  <c r="W727" i="34"/>
  <c r="V727" i="34"/>
  <c r="T727" i="34"/>
  <c r="S727" i="34"/>
  <c r="R727" i="34"/>
  <c r="N727" i="34"/>
  <c r="C727" i="34"/>
  <c r="B727" i="34" s="1"/>
  <c r="W726" i="34"/>
  <c r="V726" i="34"/>
  <c r="T726" i="34"/>
  <c r="S726" i="34"/>
  <c r="R726" i="34"/>
  <c r="N726" i="34"/>
  <c r="C726" i="34"/>
  <c r="B726" i="34" s="1"/>
  <c r="W725" i="34"/>
  <c r="V725" i="34"/>
  <c r="T725" i="34"/>
  <c r="S725" i="34"/>
  <c r="R725" i="34"/>
  <c r="N725" i="34"/>
  <c r="C725" i="34"/>
  <c r="B725" i="34" s="1"/>
  <c r="W724" i="34"/>
  <c r="V724" i="34"/>
  <c r="T724" i="34"/>
  <c r="S724" i="34"/>
  <c r="R724" i="34"/>
  <c r="N724" i="34"/>
  <c r="C724" i="34"/>
  <c r="B724" i="34" s="1"/>
  <c r="W723" i="34"/>
  <c r="V723" i="34"/>
  <c r="T723" i="34"/>
  <c r="S723" i="34"/>
  <c r="R723" i="34"/>
  <c r="N723" i="34"/>
  <c r="C723" i="34"/>
  <c r="B723" i="34" s="1"/>
  <c r="W722" i="34"/>
  <c r="V722" i="34"/>
  <c r="T722" i="34"/>
  <c r="S722" i="34"/>
  <c r="R722" i="34"/>
  <c r="N722" i="34"/>
  <c r="C722" i="34"/>
  <c r="B722" i="34" s="1"/>
  <c r="W721" i="34"/>
  <c r="V721" i="34"/>
  <c r="T721" i="34"/>
  <c r="S721" i="34"/>
  <c r="R721" i="34"/>
  <c r="N721" i="34"/>
  <c r="C721" i="34"/>
  <c r="B721" i="34" s="1"/>
  <c r="W720" i="34"/>
  <c r="V720" i="34"/>
  <c r="T720" i="34"/>
  <c r="S720" i="34"/>
  <c r="R720" i="34"/>
  <c r="N720" i="34"/>
  <c r="C720" i="34"/>
  <c r="B720" i="34" s="1"/>
  <c r="W719" i="34"/>
  <c r="V719" i="34"/>
  <c r="T719" i="34"/>
  <c r="S719" i="34"/>
  <c r="R719" i="34"/>
  <c r="N719" i="34"/>
  <c r="C719" i="34"/>
  <c r="B719" i="34" s="1"/>
  <c r="W718" i="34"/>
  <c r="V718" i="34"/>
  <c r="T718" i="34"/>
  <c r="S718" i="34"/>
  <c r="R718" i="34"/>
  <c r="N718" i="34"/>
  <c r="C718" i="34"/>
  <c r="B718" i="34" s="1"/>
  <c r="W717" i="34"/>
  <c r="V717" i="34"/>
  <c r="T717" i="34"/>
  <c r="S717" i="34"/>
  <c r="R717" i="34"/>
  <c r="N717" i="34"/>
  <c r="C717" i="34"/>
  <c r="B717" i="34" s="1"/>
  <c r="W716" i="34"/>
  <c r="V716" i="34"/>
  <c r="T716" i="34"/>
  <c r="S716" i="34"/>
  <c r="R716" i="34"/>
  <c r="N716" i="34"/>
  <c r="C716" i="34"/>
  <c r="B716" i="34" s="1"/>
  <c r="W715" i="34"/>
  <c r="V715" i="34"/>
  <c r="T715" i="34"/>
  <c r="S715" i="34"/>
  <c r="R715" i="34"/>
  <c r="N715" i="34"/>
  <c r="C715" i="34"/>
  <c r="B715" i="34" s="1"/>
  <c r="W714" i="34"/>
  <c r="V714" i="34"/>
  <c r="T714" i="34"/>
  <c r="S714" i="34"/>
  <c r="R714" i="34"/>
  <c r="N714" i="34"/>
  <c r="C714" i="34"/>
  <c r="B714" i="34" s="1"/>
  <c r="W713" i="34"/>
  <c r="V713" i="34"/>
  <c r="T713" i="34"/>
  <c r="S713" i="34"/>
  <c r="R713" i="34"/>
  <c r="N713" i="34"/>
  <c r="C713" i="34"/>
  <c r="B713" i="34" s="1"/>
  <c r="W712" i="34"/>
  <c r="V712" i="34"/>
  <c r="T712" i="34"/>
  <c r="S712" i="34"/>
  <c r="R712" i="34"/>
  <c r="N712" i="34"/>
  <c r="C712" i="34"/>
  <c r="B712" i="34" s="1"/>
  <c r="W711" i="34"/>
  <c r="V711" i="34"/>
  <c r="T711" i="34"/>
  <c r="S711" i="34"/>
  <c r="R711" i="34"/>
  <c r="N711" i="34"/>
  <c r="C711" i="34"/>
  <c r="B711" i="34" s="1"/>
  <c r="W710" i="34"/>
  <c r="V710" i="34"/>
  <c r="T710" i="34"/>
  <c r="S710" i="34"/>
  <c r="R710" i="34"/>
  <c r="N710" i="34"/>
  <c r="C710" i="34"/>
  <c r="B710" i="34" s="1"/>
  <c r="W709" i="34"/>
  <c r="V709" i="34"/>
  <c r="T709" i="34"/>
  <c r="S709" i="34"/>
  <c r="R709" i="34"/>
  <c r="N709" i="34"/>
  <c r="C709" i="34"/>
  <c r="B709" i="34" s="1"/>
  <c r="A709" i="34" s="1"/>
  <c r="W708" i="34"/>
  <c r="V708" i="34"/>
  <c r="T708" i="34"/>
  <c r="S708" i="34"/>
  <c r="R708" i="34"/>
  <c r="N708" i="34"/>
  <c r="C708" i="34"/>
  <c r="B708" i="34" s="1"/>
  <c r="W707" i="34"/>
  <c r="V707" i="34"/>
  <c r="T707" i="34"/>
  <c r="S707" i="34"/>
  <c r="R707" i="34"/>
  <c r="N707" i="34"/>
  <c r="C707" i="34"/>
  <c r="B707" i="34" s="1"/>
  <c r="W706" i="34"/>
  <c r="V706" i="34"/>
  <c r="T706" i="34"/>
  <c r="S706" i="34"/>
  <c r="R706" i="34"/>
  <c r="N706" i="34"/>
  <c r="C706" i="34"/>
  <c r="B706" i="34" s="1"/>
  <c r="W705" i="34"/>
  <c r="V705" i="34"/>
  <c r="T705" i="34"/>
  <c r="S705" i="34"/>
  <c r="R705" i="34"/>
  <c r="N705" i="34"/>
  <c r="C705" i="34"/>
  <c r="B705" i="34" s="1"/>
  <c r="W704" i="34"/>
  <c r="V704" i="34"/>
  <c r="T704" i="34"/>
  <c r="S704" i="34"/>
  <c r="R704" i="34"/>
  <c r="N704" i="34"/>
  <c r="C704" i="34"/>
  <c r="B704" i="34" s="1"/>
  <c r="W703" i="34"/>
  <c r="V703" i="34"/>
  <c r="T703" i="34"/>
  <c r="S703" i="34"/>
  <c r="R703" i="34"/>
  <c r="N703" i="34"/>
  <c r="C703" i="34"/>
  <c r="B703" i="34" s="1"/>
  <c r="W702" i="34"/>
  <c r="V702" i="34"/>
  <c r="T702" i="34"/>
  <c r="S702" i="34"/>
  <c r="R702" i="34"/>
  <c r="N702" i="34"/>
  <c r="C702" i="34"/>
  <c r="B702" i="34" s="1"/>
  <c r="W701" i="34"/>
  <c r="V701" i="34"/>
  <c r="T701" i="34"/>
  <c r="S701" i="34"/>
  <c r="R701" i="34"/>
  <c r="N701" i="34"/>
  <c r="C701" i="34"/>
  <c r="B701" i="34" s="1"/>
  <c r="W700" i="34"/>
  <c r="V700" i="34"/>
  <c r="T700" i="34"/>
  <c r="S700" i="34"/>
  <c r="R700" i="34"/>
  <c r="N700" i="34"/>
  <c r="C700" i="34"/>
  <c r="B700" i="34" s="1"/>
  <c r="W699" i="34"/>
  <c r="V699" i="34"/>
  <c r="T699" i="34"/>
  <c r="S699" i="34"/>
  <c r="R699" i="34"/>
  <c r="N699" i="34"/>
  <c r="C699" i="34"/>
  <c r="B699" i="34" s="1"/>
  <c r="W698" i="34"/>
  <c r="V698" i="34"/>
  <c r="T698" i="34"/>
  <c r="S698" i="34"/>
  <c r="R698" i="34"/>
  <c r="N698" i="34"/>
  <c r="C698" i="34"/>
  <c r="B698" i="34" s="1"/>
  <c r="W697" i="34"/>
  <c r="V697" i="34"/>
  <c r="T697" i="34"/>
  <c r="S697" i="34"/>
  <c r="R697" i="34"/>
  <c r="N697" i="34"/>
  <c r="C697" i="34"/>
  <c r="B697" i="34" s="1"/>
  <c r="W696" i="34"/>
  <c r="V696" i="34"/>
  <c r="T696" i="34"/>
  <c r="S696" i="34"/>
  <c r="R696" i="34"/>
  <c r="N696" i="34"/>
  <c r="C696" i="34"/>
  <c r="B696" i="34" s="1"/>
  <c r="A696" i="34" s="1"/>
  <c r="W695" i="34"/>
  <c r="V695" i="34"/>
  <c r="T695" i="34"/>
  <c r="S695" i="34"/>
  <c r="R695" i="34"/>
  <c r="N695" i="34"/>
  <c r="C695" i="34"/>
  <c r="B695" i="34" s="1"/>
  <c r="A695" i="34" s="1"/>
  <c r="W694" i="34"/>
  <c r="V694" i="34"/>
  <c r="T694" i="34"/>
  <c r="S694" i="34"/>
  <c r="R694" i="34"/>
  <c r="N694" i="34"/>
  <c r="C694" i="34"/>
  <c r="B694" i="34" s="1"/>
  <c r="W693" i="34"/>
  <c r="V693" i="34"/>
  <c r="T693" i="34"/>
  <c r="S693" i="34"/>
  <c r="R693" i="34"/>
  <c r="N693" i="34"/>
  <c r="C693" i="34"/>
  <c r="B693" i="34" s="1"/>
  <c r="W692" i="34"/>
  <c r="V692" i="34"/>
  <c r="T692" i="34"/>
  <c r="S692" i="34"/>
  <c r="R692" i="34"/>
  <c r="N692" i="34"/>
  <c r="C692" i="34"/>
  <c r="B692" i="34" s="1"/>
  <c r="W691" i="34"/>
  <c r="V691" i="34"/>
  <c r="T691" i="34"/>
  <c r="S691" i="34"/>
  <c r="R691" i="34"/>
  <c r="N691" i="34"/>
  <c r="C691" i="34"/>
  <c r="B691" i="34" s="1"/>
  <c r="W690" i="34"/>
  <c r="V690" i="34"/>
  <c r="T690" i="34"/>
  <c r="S690" i="34"/>
  <c r="R690" i="34"/>
  <c r="N690" i="34"/>
  <c r="C690" i="34"/>
  <c r="B690" i="34" s="1"/>
  <c r="W689" i="34"/>
  <c r="V689" i="34"/>
  <c r="T689" i="34"/>
  <c r="S689" i="34"/>
  <c r="R689" i="34"/>
  <c r="N689" i="34"/>
  <c r="C689" i="34"/>
  <c r="B689" i="34" s="1"/>
  <c r="W688" i="34"/>
  <c r="V688" i="34"/>
  <c r="T688" i="34"/>
  <c r="S688" i="34"/>
  <c r="R688" i="34"/>
  <c r="N688" i="34"/>
  <c r="C688" i="34"/>
  <c r="B688" i="34" s="1"/>
  <c r="W687" i="34"/>
  <c r="V687" i="34"/>
  <c r="T687" i="34"/>
  <c r="S687" i="34"/>
  <c r="R687" i="34"/>
  <c r="N687" i="34"/>
  <c r="C687" i="34"/>
  <c r="B687" i="34" s="1"/>
  <c r="A687" i="34" s="1"/>
  <c r="W686" i="34"/>
  <c r="V686" i="34"/>
  <c r="T686" i="34"/>
  <c r="S686" i="34"/>
  <c r="R686" i="34"/>
  <c r="N686" i="34"/>
  <c r="C686" i="34"/>
  <c r="B686" i="34" s="1"/>
  <c r="W685" i="34"/>
  <c r="V685" i="34"/>
  <c r="T685" i="34"/>
  <c r="S685" i="34"/>
  <c r="R685" i="34"/>
  <c r="N685" i="34"/>
  <c r="C685" i="34"/>
  <c r="B685" i="34" s="1"/>
  <c r="W684" i="34"/>
  <c r="V684" i="34"/>
  <c r="T684" i="34"/>
  <c r="S684" i="34"/>
  <c r="R684" i="34"/>
  <c r="N684" i="34"/>
  <c r="C684" i="34"/>
  <c r="B684" i="34" s="1"/>
  <c r="W683" i="34"/>
  <c r="V683" i="34"/>
  <c r="T683" i="34"/>
  <c r="S683" i="34"/>
  <c r="R683" i="34"/>
  <c r="N683" i="34"/>
  <c r="C683" i="34"/>
  <c r="B683" i="34" s="1"/>
  <c r="W682" i="34"/>
  <c r="V682" i="34"/>
  <c r="T682" i="34"/>
  <c r="S682" i="34"/>
  <c r="R682" i="34"/>
  <c r="N682" i="34"/>
  <c r="C682" i="34"/>
  <c r="B682" i="34" s="1"/>
  <c r="W681" i="34"/>
  <c r="V681" i="34"/>
  <c r="T681" i="34"/>
  <c r="S681" i="34"/>
  <c r="R681" i="34"/>
  <c r="N681" i="34"/>
  <c r="C681" i="34"/>
  <c r="B681" i="34" s="1"/>
  <c r="W680" i="34"/>
  <c r="V680" i="34"/>
  <c r="T680" i="34"/>
  <c r="S680" i="34"/>
  <c r="R680" i="34"/>
  <c r="N680" i="34"/>
  <c r="C680" i="34"/>
  <c r="B680" i="34" s="1"/>
  <c r="W679" i="34"/>
  <c r="V679" i="34"/>
  <c r="T679" i="34"/>
  <c r="S679" i="34"/>
  <c r="R679" i="34"/>
  <c r="N679" i="34"/>
  <c r="C679" i="34"/>
  <c r="B679" i="34" s="1"/>
  <c r="W678" i="34"/>
  <c r="V678" i="34"/>
  <c r="T678" i="34"/>
  <c r="S678" i="34"/>
  <c r="R678" i="34"/>
  <c r="N678" i="34"/>
  <c r="C678" i="34"/>
  <c r="B678" i="34" s="1"/>
  <c r="W677" i="34"/>
  <c r="V677" i="34"/>
  <c r="T677" i="34"/>
  <c r="S677" i="34"/>
  <c r="R677" i="34"/>
  <c r="N677" i="34"/>
  <c r="K677" i="34"/>
  <c r="C677" i="34"/>
  <c r="B677" i="34" s="1"/>
  <c r="W746" i="34"/>
  <c r="V746" i="34"/>
  <c r="T746" i="34"/>
  <c r="S746" i="34"/>
  <c r="R746" i="34"/>
  <c r="N746" i="34"/>
  <c r="C746" i="34"/>
  <c r="B746" i="34" s="1"/>
  <c r="W745" i="34"/>
  <c r="V745" i="34"/>
  <c r="T745" i="34"/>
  <c r="S745" i="34"/>
  <c r="R745" i="34"/>
  <c r="N745" i="34"/>
  <c r="C745" i="34"/>
  <c r="B745" i="34" s="1"/>
  <c r="W744" i="34"/>
  <c r="V744" i="34"/>
  <c r="T744" i="34"/>
  <c r="S744" i="34"/>
  <c r="R744" i="34"/>
  <c r="N744" i="34"/>
  <c r="C744" i="34"/>
  <c r="B744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W741" i="34"/>
  <c r="V741" i="34"/>
  <c r="T741" i="34"/>
  <c r="S741" i="34"/>
  <c r="R741" i="34"/>
  <c r="N741" i="34"/>
  <c r="C741" i="34"/>
  <c r="B741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A348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1" i="34"/>
  <c r="V81" i="34"/>
  <c r="W81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V103" i="34"/>
  <c r="W103" i="34"/>
  <c r="N104" i="34"/>
  <c r="R104" i="34"/>
  <c r="S104" i="34"/>
  <c r="T104" i="34"/>
  <c r="V104" i="34"/>
  <c r="W104" i="34"/>
  <c r="N105" i="34"/>
  <c r="V105" i="34"/>
  <c r="W105" i="34"/>
  <c r="N106" i="34"/>
  <c r="V106" i="34"/>
  <c r="W106" i="34"/>
  <c r="N107" i="34"/>
  <c r="V107" i="34"/>
  <c r="W107" i="34"/>
  <c r="N108" i="34"/>
  <c r="V108" i="34"/>
  <c r="W108" i="34"/>
  <c r="N109" i="34"/>
  <c r="V109" i="34"/>
  <c r="W109" i="34"/>
  <c r="N110" i="34"/>
  <c r="V110" i="34"/>
  <c r="W110" i="34"/>
  <c r="N111" i="34"/>
  <c r="V111" i="34"/>
  <c r="W111" i="34"/>
  <c r="N112" i="34"/>
  <c r="V112" i="34"/>
  <c r="W112" i="34"/>
  <c r="N113" i="34"/>
  <c r="V113" i="34"/>
  <c r="W113" i="34"/>
  <c r="N114" i="34"/>
  <c r="V114" i="34"/>
  <c r="W114" i="34"/>
  <c r="N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V125" i="34"/>
  <c r="W125" i="34"/>
  <c r="N126" i="34"/>
  <c r="V126" i="34"/>
  <c r="W126" i="34"/>
  <c r="N127" i="34"/>
  <c r="V127" i="34"/>
  <c r="W127" i="34"/>
  <c r="N128" i="34"/>
  <c r="V128" i="34"/>
  <c r="W128" i="34"/>
  <c r="N129" i="34"/>
  <c r="V129" i="34"/>
  <c r="W129" i="34"/>
  <c r="N130" i="34"/>
  <c r="V130" i="34"/>
  <c r="W130" i="34"/>
  <c r="N131" i="34"/>
  <c r="V131" i="34"/>
  <c r="W131" i="34"/>
  <c r="N132" i="34"/>
  <c r="V132" i="34"/>
  <c r="W132" i="34"/>
  <c r="N133" i="34"/>
  <c r="V133" i="34"/>
  <c r="W133" i="34"/>
  <c r="N134" i="34"/>
  <c r="V134" i="34"/>
  <c r="W134" i="34"/>
  <c r="N135" i="34"/>
  <c r="V135" i="34"/>
  <c r="W135" i="34"/>
  <c r="N136" i="34"/>
  <c r="V136" i="34"/>
  <c r="W136" i="34"/>
  <c r="N137" i="34"/>
  <c r="V137" i="34"/>
  <c r="W137" i="34"/>
  <c r="N138" i="34"/>
  <c r="V138" i="34"/>
  <c r="W138" i="34"/>
  <c r="N139" i="34"/>
  <c r="V139" i="34"/>
  <c r="W139" i="34"/>
  <c r="N140" i="34"/>
  <c r="V140" i="34"/>
  <c r="W140" i="34"/>
  <c r="N141" i="34"/>
  <c r="V141" i="34"/>
  <c r="W1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835" i="34"/>
  <c r="R835" i="34"/>
  <c r="S835" i="34"/>
  <c r="T835" i="34"/>
  <c r="V835" i="34"/>
  <c r="W83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R2487" i="34"/>
  <c r="S2487" i="34"/>
  <c r="T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R2618" i="34"/>
  <c r="S2618" i="34"/>
  <c r="T2618" i="34"/>
  <c r="V2618" i="34"/>
  <c r="W2618" i="34"/>
  <c r="N2619" i="34"/>
  <c r="R2619" i="34"/>
  <c r="S2619" i="34"/>
  <c r="T2619" i="34"/>
  <c r="V2619" i="34"/>
  <c r="W2619" i="34"/>
  <c r="N2620" i="34"/>
  <c r="R2620" i="34"/>
  <c r="S2620" i="34"/>
  <c r="T2620" i="34"/>
  <c r="V2620" i="34"/>
  <c r="W2620" i="34"/>
  <c r="N2621" i="34"/>
  <c r="R2621" i="34"/>
  <c r="S2621" i="34"/>
  <c r="T2621" i="34"/>
  <c r="V2621" i="34"/>
  <c r="W2621" i="34"/>
  <c r="N2622" i="34"/>
  <c r="R2622" i="34"/>
  <c r="S2622" i="34"/>
  <c r="T2622" i="34"/>
  <c r="V2622" i="34"/>
  <c r="W2622" i="34"/>
  <c r="N2623" i="34"/>
  <c r="R2623" i="34"/>
  <c r="S2623" i="34"/>
  <c r="T2623" i="34"/>
  <c r="V2623" i="34"/>
  <c r="W2623" i="34"/>
  <c r="N2624" i="34"/>
  <c r="R2624" i="34"/>
  <c r="S2624" i="34"/>
  <c r="T2624" i="34"/>
  <c r="V2624" i="34"/>
  <c r="W2624" i="34"/>
  <c r="N2625" i="34"/>
  <c r="R2625" i="34"/>
  <c r="S2625" i="34"/>
  <c r="T2625" i="34"/>
  <c r="V2625" i="34"/>
  <c r="W2625" i="34"/>
  <c r="N2626" i="34"/>
  <c r="R2626" i="34"/>
  <c r="S2626" i="34"/>
  <c r="T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C665" i="34"/>
  <c r="B665" i="34" s="1"/>
  <c r="P665" i="34" s="1"/>
  <c r="C666" i="34"/>
  <c r="B666" i="34" s="1"/>
  <c r="A666" i="34" s="1"/>
  <c r="C667" i="34"/>
  <c r="B667" i="34" s="1"/>
  <c r="P667" i="34" s="1"/>
  <c r="C668" i="34"/>
  <c r="C669" i="34"/>
  <c r="B669" i="34" s="1"/>
  <c r="C670" i="34"/>
  <c r="B670" i="34" s="1"/>
  <c r="C671" i="34"/>
  <c r="C672" i="34"/>
  <c r="B672" i="34" s="1"/>
  <c r="C673" i="34"/>
  <c r="B673" i="34" s="1"/>
  <c r="C674" i="34"/>
  <c r="B674" i="34" s="1"/>
  <c r="C675" i="34"/>
  <c r="B675" i="34" s="1"/>
  <c r="C676" i="34"/>
  <c r="B676" i="34" s="1"/>
  <c r="C747" i="34"/>
  <c r="B747" i="34" s="1"/>
  <c r="C748" i="34"/>
  <c r="C749" i="34"/>
  <c r="C750" i="34"/>
  <c r="B750" i="34" s="1"/>
  <c r="C751" i="34"/>
  <c r="B751" i="34" s="1"/>
  <c r="C752" i="34"/>
  <c r="B752" i="34" s="1"/>
  <c r="C753" i="34"/>
  <c r="B753" i="34" s="1"/>
  <c r="C754" i="34"/>
  <c r="B754" i="34" s="1"/>
  <c r="A754" i="34" s="1"/>
  <c r="C755" i="34"/>
  <c r="B755" i="34" s="1"/>
  <c r="C835" i="34"/>
  <c r="B835" i="34" s="1"/>
  <c r="Z835" i="34" s="1"/>
  <c r="C876" i="34"/>
  <c r="B876" i="34" s="1"/>
  <c r="C877" i="34"/>
  <c r="B877" i="34" s="1"/>
  <c r="C879" i="34"/>
  <c r="B879" i="34" s="1"/>
  <c r="A879" i="34" s="1"/>
  <c r="C880" i="34"/>
  <c r="B880" i="34" s="1"/>
  <c r="K665" i="34"/>
  <c r="K666" i="34"/>
  <c r="K667" i="34"/>
  <c r="K668" i="34"/>
  <c r="K670" i="34"/>
  <c r="K671" i="34"/>
  <c r="K672" i="34"/>
  <c r="K673" i="34"/>
  <c r="K674" i="34"/>
  <c r="K675" i="34"/>
  <c r="K748" i="34"/>
  <c r="K749" i="34"/>
  <c r="K750" i="34"/>
  <c r="K751" i="34"/>
  <c r="K752" i="34"/>
  <c r="K753" i="34"/>
  <c r="K754" i="34"/>
  <c r="K877" i="34"/>
  <c r="K879" i="34"/>
  <c r="C662" i="34"/>
  <c r="B662" i="34" s="1"/>
  <c r="C663" i="34"/>
  <c r="B663" i="34" s="1"/>
  <c r="C661" i="34"/>
  <c r="B661" i="34" s="1"/>
  <c r="C664" i="34"/>
  <c r="B664" i="34" s="1"/>
  <c r="K644" i="34"/>
  <c r="K645" i="34"/>
  <c r="K646" i="34"/>
  <c r="K647" i="34"/>
  <c r="K648" i="34"/>
  <c r="K650" i="34"/>
  <c r="K651" i="34"/>
  <c r="K653" i="34"/>
  <c r="K654" i="34"/>
  <c r="K655" i="34"/>
  <c r="K657" i="34"/>
  <c r="K659" i="34"/>
  <c r="K660" i="34"/>
  <c r="K662" i="34"/>
  <c r="K661" i="34"/>
  <c r="K664" i="34"/>
  <c r="K631" i="34"/>
  <c r="C631" i="34"/>
  <c r="B631" i="34" s="1"/>
  <c r="K636" i="34"/>
  <c r="K638" i="34"/>
  <c r="K640" i="34"/>
  <c r="K641" i="34"/>
  <c r="K642" i="34"/>
  <c r="K643" i="34"/>
  <c r="C128" i="34"/>
  <c r="B128" i="34" s="1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U121" i="34" s="1"/>
  <c r="C120" i="34"/>
  <c r="B120" i="34" s="1"/>
  <c r="C119" i="34"/>
  <c r="B119" i="34" s="1"/>
  <c r="C118" i="34"/>
  <c r="B118" i="34" s="1"/>
  <c r="C117" i="34"/>
  <c r="B117" i="34" s="1"/>
  <c r="C116" i="34"/>
  <c r="B116" i="34" s="1"/>
  <c r="C141" i="34"/>
  <c r="B141" i="34" s="1"/>
  <c r="C140" i="34"/>
  <c r="B140" i="34" s="1"/>
  <c r="C139" i="34"/>
  <c r="B139" i="34" s="1"/>
  <c r="U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14" i="34"/>
  <c r="B114" i="34" s="1"/>
  <c r="C113" i="34"/>
  <c r="B113" i="34" s="1"/>
  <c r="U113" i="34" s="1"/>
  <c r="C112" i="34"/>
  <c r="B112" i="34" s="1"/>
  <c r="A112" i="34" s="1"/>
  <c r="C111" i="34"/>
  <c r="B111" i="34" s="1"/>
  <c r="C110" i="34"/>
  <c r="B110" i="34" s="1"/>
  <c r="A110" i="34" s="1"/>
  <c r="C109" i="34"/>
  <c r="B109" i="34" s="1"/>
  <c r="C108" i="34"/>
  <c r="B108" i="34" s="1"/>
  <c r="C115" i="34"/>
  <c r="B115" i="34" s="1"/>
  <c r="C107" i="34"/>
  <c r="B107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8" i="34"/>
  <c r="C468" i="34"/>
  <c r="B468" i="34" s="1"/>
  <c r="K467" i="34"/>
  <c r="C467" i="34"/>
  <c r="B467" i="34" s="1"/>
  <c r="C428" i="34"/>
  <c r="B428" i="34" s="1"/>
  <c r="K427" i="34"/>
  <c r="C427" i="34"/>
  <c r="B427" i="34" s="1"/>
  <c r="K426" i="34"/>
  <c r="C426" i="34"/>
  <c r="B426" i="34" s="1"/>
  <c r="C425" i="34"/>
  <c r="B425" i="34" s="1"/>
  <c r="A425" i="34" s="1"/>
  <c r="C424" i="34"/>
  <c r="B424" i="34" s="1"/>
  <c r="C423" i="34"/>
  <c r="B423" i="34" s="1"/>
  <c r="C422" i="34"/>
  <c r="B422" i="34" s="1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A390" i="34" s="1"/>
  <c r="C389" i="34"/>
  <c r="B389" i="34" s="1"/>
  <c r="K388" i="34"/>
  <c r="C388" i="34"/>
  <c r="B388" i="34" s="1"/>
  <c r="K387" i="34"/>
  <c r="C387" i="34"/>
  <c r="B387" i="34" s="1"/>
  <c r="K386" i="34"/>
  <c r="C386" i="34"/>
  <c r="B386" i="34" s="1"/>
  <c r="A386" i="34" s="1"/>
  <c r="K385" i="34"/>
  <c r="C385" i="34"/>
  <c r="B385" i="34" s="1"/>
  <c r="C384" i="34"/>
  <c r="B384" i="34" s="1"/>
  <c r="C383" i="34"/>
  <c r="B383" i="34" s="1"/>
  <c r="C382" i="34"/>
  <c r="B382" i="34" s="1"/>
  <c r="K381" i="34"/>
  <c r="C381" i="34"/>
  <c r="B381" i="34" s="1"/>
  <c r="C380" i="34"/>
  <c r="B380" i="34" s="1"/>
  <c r="K379" i="34"/>
  <c r="C379" i="34"/>
  <c r="B379" i="34" s="1"/>
  <c r="C378" i="34"/>
  <c r="B378" i="34" s="1"/>
  <c r="K377" i="34"/>
  <c r="C377" i="34"/>
  <c r="B377" i="34" s="1"/>
  <c r="C376" i="34"/>
  <c r="B376" i="34" s="1"/>
  <c r="A376" i="34" s="1"/>
  <c r="K375" i="34"/>
  <c r="C375" i="34"/>
  <c r="B375" i="34" s="1"/>
  <c r="C374" i="34"/>
  <c r="B374" i="34" s="1"/>
  <c r="K373" i="34"/>
  <c r="C373" i="34"/>
  <c r="B373" i="34" s="1"/>
  <c r="A373" i="34" s="1"/>
  <c r="K372" i="34"/>
  <c r="C372" i="34"/>
  <c r="B372" i="34" s="1"/>
  <c r="K371" i="34"/>
  <c r="C371" i="34"/>
  <c r="B371" i="34" s="1"/>
  <c r="A371" i="34" s="1"/>
  <c r="C370" i="34"/>
  <c r="B370" i="34" s="1"/>
  <c r="K369" i="34"/>
  <c r="C369" i="34"/>
  <c r="B369" i="34" s="1"/>
  <c r="C368" i="34"/>
  <c r="B368" i="34" s="1"/>
  <c r="C367" i="34"/>
  <c r="B367" i="34" s="1"/>
  <c r="C366" i="34"/>
  <c r="B366" i="34" s="1"/>
  <c r="K365" i="34"/>
  <c r="C365" i="34"/>
  <c r="B365" i="34" s="1"/>
  <c r="C364" i="34"/>
  <c r="B364" i="34" s="1"/>
  <c r="K363" i="34"/>
  <c r="C363" i="34"/>
  <c r="B363" i="34" s="1"/>
  <c r="C362" i="34"/>
  <c r="B362" i="34" s="1"/>
  <c r="K361" i="34"/>
  <c r="C361" i="34"/>
  <c r="B361" i="34" s="1"/>
  <c r="C360" i="34"/>
  <c r="B360" i="34" s="1"/>
  <c r="K359" i="34"/>
  <c r="C359" i="34"/>
  <c r="B359" i="34" s="1"/>
  <c r="C358" i="34"/>
  <c r="B358" i="34" s="1"/>
  <c r="K357" i="34"/>
  <c r="C357" i="34"/>
  <c r="B357" i="34" s="1"/>
  <c r="K356" i="34"/>
  <c r="C356" i="34"/>
  <c r="B356" i="34" s="1"/>
  <c r="K355" i="34"/>
  <c r="C355" i="34"/>
  <c r="B355" i="34" s="1"/>
  <c r="K463" i="34"/>
  <c r="C463" i="34"/>
  <c r="B463" i="34" s="1"/>
  <c r="K462" i="34"/>
  <c r="C462" i="34"/>
  <c r="B462" i="34" s="1"/>
  <c r="K461" i="34"/>
  <c r="C461" i="34"/>
  <c r="B461" i="34" s="1"/>
  <c r="C460" i="34"/>
  <c r="B460" i="34" s="1"/>
  <c r="K459" i="34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C455" i="34"/>
  <c r="B455" i="34" s="1"/>
  <c r="C454" i="34"/>
  <c r="B454" i="34" s="1"/>
  <c r="C451" i="34"/>
  <c r="B451" i="34" s="1"/>
  <c r="C450" i="34"/>
  <c r="B450" i="34" s="1"/>
  <c r="C445" i="34"/>
  <c r="B445" i="34" s="1"/>
  <c r="K444" i="34"/>
  <c r="C444" i="34"/>
  <c r="B444" i="34" s="1"/>
  <c r="K443" i="34"/>
  <c r="C443" i="34"/>
  <c r="B443" i="34" s="1"/>
  <c r="C440" i="34"/>
  <c r="B440" i="34" s="1"/>
  <c r="K439" i="34"/>
  <c r="C439" i="34"/>
  <c r="B439" i="34" s="1"/>
  <c r="C436" i="34"/>
  <c r="B436" i="34" s="1"/>
  <c r="K435" i="34"/>
  <c r="C435" i="34"/>
  <c r="B435" i="34" s="1"/>
  <c r="C434" i="34"/>
  <c r="B434" i="34" s="1"/>
  <c r="K433" i="34"/>
  <c r="C433" i="34"/>
  <c r="B433" i="34" s="1"/>
  <c r="C432" i="34"/>
  <c r="B432" i="34" s="1"/>
  <c r="K431" i="34"/>
  <c r="C431" i="34"/>
  <c r="B431" i="34" s="1"/>
  <c r="C469" i="34"/>
  <c r="B469" i="34" s="1"/>
  <c r="K441" i="34"/>
  <c r="C441" i="34"/>
  <c r="B441" i="34" s="1"/>
  <c r="C438" i="34"/>
  <c r="B438" i="34" s="1"/>
  <c r="K437" i="34"/>
  <c r="C437" i="34"/>
  <c r="B437" i="34" s="1"/>
  <c r="C477" i="34"/>
  <c r="B477" i="34" s="1"/>
  <c r="C476" i="34"/>
  <c r="B476" i="34" s="1"/>
  <c r="C475" i="34"/>
  <c r="B475" i="34" s="1"/>
  <c r="C474" i="34"/>
  <c r="B474" i="34" s="1"/>
  <c r="C471" i="34"/>
  <c r="B471" i="34" s="1"/>
  <c r="C470" i="34"/>
  <c r="B470" i="34" s="1"/>
  <c r="C466" i="34"/>
  <c r="B466" i="34" s="1"/>
  <c r="K465" i="34"/>
  <c r="C465" i="34"/>
  <c r="B465" i="34" s="1"/>
  <c r="K464" i="34"/>
  <c r="C464" i="34"/>
  <c r="B464" i="34" s="1"/>
  <c r="K478" i="34"/>
  <c r="C478" i="34"/>
  <c r="B478" i="34" s="1"/>
  <c r="C473" i="34"/>
  <c r="B473" i="34" s="1"/>
  <c r="K472" i="34"/>
  <c r="C472" i="34"/>
  <c r="B472" i="34" s="1"/>
  <c r="C453" i="34"/>
  <c r="B453" i="34" s="1"/>
  <c r="K452" i="34"/>
  <c r="C452" i="34"/>
  <c r="B452" i="34" s="1"/>
  <c r="C442" i="34"/>
  <c r="B442" i="34" s="1"/>
  <c r="K481" i="34"/>
  <c r="C481" i="34"/>
  <c r="B481" i="34" s="1"/>
  <c r="K480" i="34"/>
  <c r="C480" i="34"/>
  <c r="B480" i="34" s="1"/>
  <c r="K479" i="34"/>
  <c r="C479" i="34"/>
  <c r="B479" i="34" s="1"/>
  <c r="K629" i="34"/>
  <c r="K632" i="34"/>
  <c r="K633" i="34"/>
  <c r="K634" i="34"/>
  <c r="K628" i="34"/>
  <c r="C598" i="34"/>
  <c r="B598" i="34" s="1"/>
  <c r="C599" i="34"/>
  <c r="C600" i="34"/>
  <c r="B600" i="34" s="1"/>
  <c r="C601" i="34"/>
  <c r="B601" i="34" s="1"/>
  <c r="C628" i="34"/>
  <c r="B628" i="34" s="1"/>
  <c r="A628" i="34" s="1"/>
  <c r="C629" i="34"/>
  <c r="C630" i="34"/>
  <c r="B630" i="34" s="1"/>
  <c r="C632" i="34"/>
  <c r="B632" i="34" s="1"/>
  <c r="U632" i="34" s="1"/>
  <c r="C633" i="34"/>
  <c r="B633" i="34" s="1"/>
  <c r="Z633" i="34" s="1"/>
  <c r="C634" i="34"/>
  <c r="C635" i="34"/>
  <c r="B635" i="34" s="1"/>
  <c r="C636" i="34"/>
  <c r="B636" i="34" s="1"/>
  <c r="O636" i="34" s="1"/>
  <c r="C637" i="34"/>
  <c r="C638" i="34"/>
  <c r="B638" i="34" s="1"/>
  <c r="P638" i="34" s="1"/>
  <c r="C639" i="34"/>
  <c r="C640" i="34"/>
  <c r="B640" i="34" s="1"/>
  <c r="A640" i="34" s="1"/>
  <c r="C641" i="34"/>
  <c r="B641" i="34" s="1"/>
  <c r="C642" i="34"/>
  <c r="B642" i="34" s="1"/>
  <c r="C643" i="34"/>
  <c r="B643" i="34" s="1"/>
  <c r="C644" i="34"/>
  <c r="C645" i="34"/>
  <c r="C646" i="34"/>
  <c r="B646" i="34" s="1"/>
  <c r="C647" i="34"/>
  <c r="B647" i="34" s="1"/>
  <c r="C648" i="34"/>
  <c r="B648" i="34" s="1"/>
  <c r="C649" i="34"/>
  <c r="C650" i="34"/>
  <c r="B650" i="34" s="1"/>
  <c r="A650" i="34" s="1"/>
  <c r="C651" i="34"/>
  <c r="B651" i="34" s="1"/>
  <c r="C652" i="34"/>
  <c r="B652" i="34" s="1"/>
  <c r="C653" i="34"/>
  <c r="C654" i="34"/>
  <c r="B654" i="34" s="1"/>
  <c r="C655" i="34"/>
  <c r="B655" i="34" s="1"/>
  <c r="A655" i="34" s="1"/>
  <c r="C656" i="34"/>
  <c r="B656" i="34" s="1"/>
  <c r="C657" i="34"/>
  <c r="C658" i="34"/>
  <c r="B658" i="34" s="1"/>
  <c r="C659" i="34"/>
  <c r="B659" i="34" s="1"/>
  <c r="C660" i="34"/>
  <c r="B660" i="34" s="1"/>
  <c r="K268" i="34"/>
  <c r="K254" i="34"/>
  <c r="K256" i="34"/>
  <c r="K258" i="34"/>
  <c r="K260" i="34"/>
  <c r="K264" i="34"/>
  <c r="K270" i="34"/>
  <c r="K271" i="34"/>
  <c r="K272" i="34"/>
  <c r="K273" i="34"/>
  <c r="K275" i="34"/>
  <c r="K277" i="34"/>
  <c r="K279" i="34"/>
  <c r="K244" i="34"/>
  <c r="K245" i="34"/>
  <c r="K247" i="34"/>
  <c r="K248" i="34"/>
  <c r="K250" i="34"/>
  <c r="K242" i="34"/>
  <c r="C242" i="34"/>
  <c r="B242" i="34" s="1"/>
  <c r="Z242" i="34" s="1"/>
  <c r="C243" i="34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B249" i="34" s="1"/>
  <c r="C250" i="34"/>
  <c r="C251" i="34"/>
  <c r="C252" i="34"/>
  <c r="B252" i="34" s="1"/>
  <c r="C253" i="34"/>
  <c r="B253" i="34" s="1"/>
  <c r="C254" i="34"/>
  <c r="C255" i="34"/>
  <c r="B255" i="34" s="1"/>
  <c r="C256" i="34"/>
  <c r="B256" i="34" s="1"/>
  <c r="C257" i="34"/>
  <c r="C258" i="34"/>
  <c r="B258" i="34" s="1"/>
  <c r="C259" i="34"/>
  <c r="B259" i="34" s="1"/>
  <c r="C260" i="34"/>
  <c r="C261" i="34"/>
  <c r="C262" i="34"/>
  <c r="B262" i="34" s="1"/>
  <c r="C263" i="34"/>
  <c r="B263" i="34" s="1"/>
  <c r="C264" i="34"/>
  <c r="B264" i="34" s="1"/>
  <c r="C265" i="34"/>
  <c r="B265" i="34" s="1"/>
  <c r="A265" i="34" s="1"/>
  <c r="C266" i="34"/>
  <c r="B266" i="34" s="1"/>
  <c r="C267" i="34"/>
  <c r="C268" i="34"/>
  <c r="B268" i="34" s="1"/>
  <c r="A268" i="34" s="1"/>
  <c r="C269" i="34"/>
  <c r="B269" i="34" s="1"/>
  <c r="A269" i="34" s="1"/>
  <c r="C270" i="34"/>
  <c r="B270" i="34" s="1"/>
  <c r="C271" i="34"/>
  <c r="B271" i="34" s="1"/>
  <c r="C272" i="34"/>
  <c r="C273" i="34"/>
  <c r="B273" i="34" s="1"/>
  <c r="C274" i="34"/>
  <c r="B274" i="34" s="1"/>
  <c r="U274" i="34" s="1"/>
  <c r="C275" i="34"/>
  <c r="B275" i="34" s="1"/>
  <c r="U275" i="34" s="1"/>
  <c r="C276" i="34"/>
  <c r="B276" i="34" s="1"/>
  <c r="C277" i="34"/>
  <c r="C278" i="34"/>
  <c r="B278" i="34" s="1"/>
  <c r="C279" i="34"/>
  <c r="B279" i="34" s="1"/>
  <c r="C280" i="34"/>
  <c r="B280" i="34" s="1"/>
  <c r="C281" i="34"/>
  <c r="B281" i="34" s="1"/>
  <c r="C282" i="34"/>
  <c r="B282" i="34" s="1"/>
  <c r="C353" i="34"/>
  <c r="C354" i="34"/>
  <c r="B354" i="34" s="1"/>
  <c r="C482" i="34"/>
  <c r="C104" i="34"/>
  <c r="B104" i="34" s="1"/>
  <c r="K100" i="34"/>
  <c r="C98" i="34"/>
  <c r="B98" i="34" s="1"/>
  <c r="U98" i="34" s="1"/>
  <c r="C99" i="34"/>
  <c r="B99" i="34" s="1"/>
  <c r="Z99" i="34" s="1"/>
  <c r="C100" i="34"/>
  <c r="B100" i="34" s="1"/>
  <c r="C101" i="34"/>
  <c r="C102" i="34"/>
  <c r="B102" i="34" s="1"/>
  <c r="A102" i="34" s="1"/>
  <c r="C103" i="34"/>
  <c r="B103" i="34" s="1"/>
  <c r="U103" i="34" s="1"/>
  <c r="C105" i="34"/>
  <c r="B105" i="34" s="1"/>
  <c r="C106" i="34"/>
  <c r="B106" i="34" s="1"/>
  <c r="C84" i="34"/>
  <c r="B84" i="34" s="1"/>
  <c r="C85" i="34"/>
  <c r="B85" i="34" s="1"/>
  <c r="A85" i="34" s="1"/>
  <c r="C86" i="34"/>
  <c r="B86" i="34" s="1"/>
  <c r="C87" i="34"/>
  <c r="C88" i="34"/>
  <c r="B88" i="34" s="1"/>
  <c r="C89" i="34"/>
  <c r="B89" i="34" s="1"/>
  <c r="C90" i="34"/>
  <c r="B90" i="34" s="1"/>
  <c r="P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97" i="34"/>
  <c r="B97" i="34" s="1"/>
  <c r="C70" i="34"/>
  <c r="B70" i="34" s="1"/>
  <c r="C71" i="34"/>
  <c r="B71" i="34" s="1"/>
  <c r="C72" i="34"/>
  <c r="B72" i="34" s="1"/>
  <c r="C73" i="34"/>
  <c r="B73" i="34" s="1"/>
  <c r="U73" i="34" s="1"/>
  <c r="C74" i="34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81" i="34"/>
  <c r="B81" i="34" s="1"/>
  <c r="A81" i="34" s="1"/>
  <c r="C69" i="34"/>
  <c r="B69" i="34" s="1"/>
  <c r="D5" i="61"/>
  <c r="C39" i="15"/>
  <c r="D39" i="15"/>
  <c r="C37" i="15"/>
  <c r="D37" i="15"/>
  <c r="C34" i="15"/>
  <c r="D34" i="15"/>
  <c r="C42" i="15"/>
  <c r="D42" i="15"/>
  <c r="A154" i="60"/>
  <c r="K11" i="34"/>
  <c r="K13" i="34"/>
  <c r="K14" i="34"/>
  <c r="K10" i="34"/>
  <c r="K17" i="34"/>
  <c r="K18" i="34"/>
  <c r="K20" i="34"/>
  <c r="K21" i="34"/>
  <c r="B2371" i="34"/>
  <c r="B2370" i="34"/>
  <c r="B2369" i="34"/>
  <c r="P3" i="56"/>
  <c r="Q3" i="56"/>
  <c r="D7" i="56"/>
  <c r="E6" i="43"/>
  <c r="A5" i="43"/>
  <c r="Y7" i="34"/>
  <c r="Y23" i="34" s="1"/>
  <c r="A28" i="60"/>
  <c r="B2043" i="34"/>
  <c r="B2385" i="34"/>
  <c r="B1064" i="34"/>
  <c r="B1044" i="34"/>
  <c r="B945" i="34"/>
  <c r="B1742" i="34"/>
  <c r="B2216" i="34"/>
  <c r="B2070" i="34"/>
  <c r="B2026" i="34"/>
  <c r="B1307" i="34"/>
  <c r="B950" i="34"/>
  <c r="B1736" i="34"/>
  <c r="B2246" i="34"/>
  <c r="B1301" i="34"/>
  <c r="B1281" i="34"/>
  <c r="B1272" i="34"/>
  <c r="B1267" i="34"/>
  <c r="B1248" i="34"/>
  <c r="B1927" i="34"/>
  <c r="B2219" i="34"/>
  <c r="B2495" i="34"/>
  <c r="B2393" i="34"/>
  <c r="B2392" i="34"/>
  <c r="B1551" i="34"/>
  <c r="B1465" i="34"/>
  <c r="B2391" i="34"/>
  <c r="B2390" i="34"/>
  <c r="B2389" i="34"/>
  <c r="B2388" i="34"/>
  <c r="B2387" i="34"/>
  <c r="B2386" i="34"/>
  <c r="B2372" i="34"/>
  <c r="B2339" i="34"/>
  <c r="B2338" i="34"/>
  <c r="B2077" i="34"/>
  <c r="B2076" i="34"/>
  <c r="B2066" i="34"/>
  <c r="B2065" i="34"/>
  <c r="B2036" i="34"/>
  <c r="B2035" i="34"/>
  <c r="B2034" i="34"/>
  <c r="B1888" i="34"/>
  <c r="B1887" i="34"/>
  <c r="B1755" i="34"/>
  <c r="B1564" i="34"/>
  <c r="B1563" i="34"/>
  <c r="B1562" i="34"/>
  <c r="B1561" i="34"/>
  <c r="B1560" i="34"/>
  <c r="B1559" i="34"/>
  <c r="B1558" i="34"/>
  <c r="B1550" i="34"/>
  <c r="B1549" i="34"/>
  <c r="B1548" i="34"/>
  <c r="B1547" i="34"/>
  <c r="B1212" i="34"/>
  <c r="B1211" i="34"/>
  <c r="B1207" i="34"/>
  <c r="B956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55" i="60"/>
  <c r="A156" i="60"/>
  <c r="Q213" i="60"/>
  <c r="C213" i="60" s="1"/>
  <c r="I215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D215" i="60"/>
  <c r="Q178" i="60"/>
  <c r="C178" i="60" s="1"/>
  <c r="Q177" i="60"/>
  <c r="C177" i="60" s="1"/>
  <c r="Q176" i="60"/>
  <c r="C176" i="60" s="1"/>
  <c r="Q175" i="60"/>
  <c r="C175" i="60" s="1"/>
  <c r="Q174" i="60"/>
  <c r="C174" i="60" s="1"/>
  <c r="Q173" i="60"/>
  <c r="C173" i="60" s="1"/>
  <c r="Q172" i="60"/>
  <c r="C172" i="60" s="1"/>
  <c r="Q171" i="60"/>
  <c r="C171" i="60" s="1"/>
  <c r="Q170" i="60"/>
  <c r="C170" i="60" s="1"/>
  <c r="Q169" i="60"/>
  <c r="C16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 s="1"/>
  <c r="Q184" i="60"/>
  <c r="C184" i="60" s="1"/>
  <c r="Q183" i="60"/>
  <c r="C183" i="60" s="1"/>
  <c r="Q182" i="60"/>
  <c r="C182" i="60" s="1"/>
  <c r="Q181" i="60"/>
  <c r="C181" i="60" s="1"/>
  <c r="Q180" i="60"/>
  <c r="C180" i="60" s="1"/>
  <c r="Q179" i="60"/>
  <c r="C179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A346" i="55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45" i="60"/>
  <c r="C145" i="60" s="1"/>
  <c r="Q143" i="60"/>
  <c r="C143" i="60" s="1"/>
  <c r="Q131" i="60"/>
  <c r="C131" i="60" s="1"/>
  <c r="Q132" i="60"/>
  <c r="C132" i="60" s="1"/>
  <c r="Q133" i="60"/>
  <c r="Q134" i="60"/>
  <c r="C134" i="60" s="1"/>
  <c r="Q135" i="60"/>
  <c r="C135" i="60" s="1"/>
  <c r="Q136" i="60"/>
  <c r="C136" i="60" s="1"/>
  <c r="Q137" i="60"/>
  <c r="C137" i="60" s="1"/>
  <c r="Q139" i="60"/>
  <c r="C139" i="60" s="1"/>
  <c r="Q140" i="60"/>
  <c r="C140" i="60" s="1"/>
  <c r="Q141" i="60"/>
  <c r="C141" i="60" s="1"/>
  <c r="Q144" i="60"/>
  <c r="C144" i="60" s="1"/>
  <c r="Q130" i="60"/>
  <c r="C130" i="60" s="1"/>
  <c r="Q127" i="60"/>
  <c r="C127" i="60" s="1"/>
  <c r="Q128" i="60"/>
  <c r="C128" i="60" s="1"/>
  <c r="Q129" i="60"/>
  <c r="C129" i="60" s="1"/>
  <c r="Q138" i="60"/>
  <c r="C138" i="60" s="1"/>
  <c r="Q142" i="60"/>
  <c r="C142" i="60" s="1"/>
  <c r="Q146" i="60"/>
  <c r="C146" i="60" s="1"/>
  <c r="Q118" i="60"/>
  <c r="C118" i="60" s="1"/>
  <c r="Q119" i="60"/>
  <c r="C119" i="60" s="1"/>
  <c r="Q120" i="60"/>
  <c r="C120" i="60" s="1"/>
  <c r="Q121" i="60"/>
  <c r="C121" i="60" s="1"/>
  <c r="Q122" i="60"/>
  <c r="C122" i="60" s="1"/>
  <c r="Q123" i="60"/>
  <c r="C123" i="60" s="1"/>
  <c r="Q124" i="60"/>
  <c r="C124" i="60" s="1"/>
  <c r="Q125" i="60"/>
  <c r="C125" i="60" s="1"/>
  <c r="Q126" i="60"/>
  <c r="C126" i="60" s="1"/>
  <c r="A85" i="55"/>
  <c r="F85" i="55" a="1"/>
  <c r="F85" i="55" s="1"/>
  <c r="H85" i="55" a="1"/>
  <c r="H85" i="55" s="1"/>
  <c r="B2341" i="34"/>
  <c r="Z2341" i="34" s="1"/>
  <c r="B2340" i="34"/>
  <c r="U2340" i="34" s="1"/>
  <c r="B1908" i="34"/>
  <c r="B1907" i="34"/>
  <c r="B1020" i="34"/>
  <c r="B1019" i="34"/>
  <c r="B2327" i="34"/>
  <c r="B2326" i="34"/>
  <c r="A2326" i="34" s="1"/>
  <c r="D148" i="60"/>
  <c r="B1584" i="34"/>
  <c r="A10" i="56"/>
  <c r="D21" i="60"/>
  <c r="B2480" i="34"/>
  <c r="B2479" i="34"/>
  <c r="B2478" i="34"/>
  <c r="B2426" i="34"/>
  <c r="A2426" i="34" s="1"/>
  <c r="B2425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477" i="34"/>
  <c r="A2477" i="34" s="1"/>
  <c r="B2476" i="34"/>
  <c r="Q2476" i="34" s="1"/>
  <c r="B2455" i="34"/>
  <c r="U2455" i="34" s="1"/>
  <c r="B2454" i="34"/>
  <c r="U2454" i="34" s="1"/>
  <c r="B2453" i="34"/>
  <c r="U2453" i="34" s="1"/>
  <c r="B2452" i="34"/>
  <c r="U2452" i="34" s="1"/>
  <c r="B2451" i="34"/>
  <c r="Q2451" i="34" s="1"/>
  <c r="B2450" i="34"/>
  <c r="Q2450" i="34" s="1"/>
  <c r="B2449" i="34"/>
  <c r="O2449" i="34" s="1"/>
  <c r="B2448" i="34"/>
  <c r="Z2448" i="34" s="1"/>
  <c r="B2447" i="34"/>
  <c r="P2447" i="34" s="1"/>
  <c r="B2446" i="34"/>
  <c r="Q2446" i="34" s="1"/>
  <c r="B2445" i="34"/>
  <c r="O2445" i="34" s="1"/>
  <c r="B2444" i="34"/>
  <c r="O2444" i="34" s="1"/>
  <c r="B2443" i="34"/>
  <c r="U2443" i="34" s="1"/>
  <c r="B2442" i="34"/>
  <c r="P2442" i="34" s="1"/>
  <c r="B2441" i="34"/>
  <c r="O2441" i="34" s="1"/>
  <c r="B2440" i="34"/>
  <c r="Q2440" i="34" s="1"/>
  <c r="B2439" i="34"/>
  <c r="A2439" i="34" s="1"/>
  <c r="B2438" i="34"/>
  <c r="U2438" i="34" s="1"/>
  <c r="B2437" i="34"/>
  <c r="O2437" i="34" s="1"/>
  <c r="B2436" i="34"/>
  <c r="U2436" i="34" s="1"/>
  <c r="B2465" i="34"/>
  <c r="Q2465" i="34" s="1"/>
  <c r="B2464" i="34"/>
  <c r="Q2464" i="34" s="1"/>
  <c r="B2463" i="34"/>
  <c r="P2463" i="34" s="1"/>
  <c r="B2462" i="34"/>
  <c r="Z2462" i="34" s="1"/>
  <c r="B2461" i="34"/>
  <c r="U2461" i="34" s="1"/>
  <c r="B2460" i="34"/>
  <c r="O2460" i="34" s="1"/>
  <c r="B2459" i="34"/>
  <c r="O2459" i="34" s="1"/>
  <c r="B2458" i="34"/>
  <c r="O2458" i="34" s="1"/>
  <c r="B2457" i="34"/>
  <c r="Q2457" i="34" s="1"/>
  <c r="B2456" i="34"/>
  <c r="Q2456" i="34" s="1"/>
  <c r="B2345" i="34"/>
  <c r="U2345" i="34" s="1"/>
  <c r="B2344" i="34"/>
  <c r="O2344" i="34" s="1"/>
  <c r="B2481" i="34"/>
  <c r="O2481" i="34" s="1"/>
  <c r="B2419" i="34"/>
  <c r="Z2419" i="34" s="1"/>
  <c r="B2418" i="34"/>
  <c r="Z2418" i="34" s="1"/>
  <c r="B2417" i="34"/>
  <c r="O2417" i="34" s="1"/>
  <c r="B2416" i="34"/>
  <c r="A2416" i="34" s="1"/>
  <c r="B2415" i="34"/>
  <c r="P2415" i="34" s="1"/>
  <c r="B2414" i="34"/>
  <c r="P2414" i="34" s="1"/>
  <c r="B2413" i="34"/>
  <c r="Z2413" i="34" s="1"/>
  <c r="B2467" i="34"/>
  <c r="U2467" i="34" s="1"/>
  <c r="B2466" i="34"/>
  <c r="O2466" i="34" s="1"/>
  <c r="B2354" i="34"/>
  <c r="Q2354" i="34" s="1"/>
  <c r="B2353" i="34"/>
  <c r="Q2353" i="34" s="1"/>
  <c r="B2352" i="34"/>
  <c r="Q2352" i="34" s="1"/>
  <c r="B2351" i="34"/>
  <c r="Q2351" i="34" s="1"/>
  <c r="B2350" i="34"/>
  <c r="Z2350" i="34" s="1"/>
  <c r="B2349" i="34"/>
  <c r="U2349" i="34" s="1"/>
  <c r="B2348" i="34"/>
  <c r="Q2348" i="34" s="1"/>
  <c r="B2347" i="34"/>
  <c r="A2347" i="34" s="1"/>
  <c r="B2346" i="34"/>
  <c r="Z2346" i="34" s="1"/>
  <c r="B2472" i="34"/>
  <c r="O2472" i="34" s="1"/>
  <c r="B2471" i="34"/>
  <c r="O2471" i="34" s="1"/>
  <c r="B2470" i="34"/>
  <c r="O2470" i="34" s="1"/>
  <c r="B2469" i="34"/>
  <c r="Z2469" i="34" s="1"/>
  <c r="B2468" i="34"/>
  <c r="O2468" i="34" s="1"/>
  <c r="B2412" i="34"/>
  <c r="U2412" i="34" s="1"/>
  <c r="B2475" i="34"/>
  <c r="O2475" i="34" s="1"/>
  <c r="B2474" i="34"/>
  <c r="P2474" i="34" s="1"/>
  <c r="B2473" i="34"/>
  <c r="U2473" i="34" s="1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567" i="34"/>
  <c r="Z2567" i="34" s="1"/>
  <c r="B2566" i="34"/>
  <c r="O2566" i="34" s="1"/>
  <c r="B2565" i="34"/>
  <c r="Q2565" i="34" s="1"/>
  <c r="B2564" i="34"/>
  <c r="P2564" i="34" s="1"/>
  <c r="B2563" i="34"/>
  <c r="O2563" i="34" s="1"/>
  <c r="B2562" i="34"/>
  <c r="B2561" i="34"/>
  <c r="P2561" i="34" s="1"/>
  <c r="B2560" i="34"/>
  <c r="A2560" i="34" s="1"/>
  <c r="B2559" i="34"/>
  <c r="Z2559" i="34" s="1"/>
  <c r="B2558" i="34"/>
  <c r="Q2558" i="34" s="1"/>
  <c r="B2557" i="34"/>
  <c r="B2556" i="34"/>
  <c r="Z2556" i="34" s="1"/>
  <c r="B2555" i="34"/>
  <c r="U2555" i="34" s="1"/>
  <c r="B2554" i="34"/>
  <c r="B2553" i="34"/>
  <c r="Z2553" i="34" s="1"/>
  <c r="B2552" i="34"/>
  <c r="Z2552" i="34" s="1"/>
  <c r="B2551" i="34"/>
  <c r="Z2551" i="34" s="1"/>
  <c r="B2550" i="34"/>
  <c r="P2550" i="34" s="1"/>
  <c r="B2549" i="34"/>
  <c r="Q2549" i="34" s="1"/>
  <c r="B2548" i="34"/>
  <c r="U2548" i="34" s="1"/>
  <c r="B2547" i="34"/>
  <c r="O2547" i="34" s="1"/>
  <c r="B2546" i="34"/>
  <c r="P2546" i="34" s="1"/>
  <c r="B2545" i="34"/>
  <c r="P2545" i="34" s="1"/>
  <c r="B2544" i="34"/>
  <c r="Z2544" i="34" s="1"/>
  <c r="B2543" i="34"/>
  <c r="U2543" i="34" s="1"/>
  <c r="B2542" i="34"/>
  <c r="Q2542" i="34" s="1"/>
  <c r="B2541" i="34"/>
  <c r="U2541" i="34" s="1"/>
  <c r="B2540" i="34"/>
  <c r="O2540" i="34" s="1"/>
  <c r="B2539" i="34"/>
  <c r="U2539" i="34" s="1"/>
  <c r="B2538" i="34"/>
  <c r="B2537" i="34"/>
  <c r="Z2537" i="34" s="1"/>
  <c r="B2536" i="34"/>
  <c r="Z2536" i="34" s="1"/>
  <c r="B2535" i="34"/>
  <c r="Z2535" i="34" s="1"/>
  <c r="B2534" i="34"/>
  <c r="B2533" i="34"/>
  <c r="B2532" i="34"/>
  <c r="O2532" i="34" s="1"/>
  <c r="B2531" i="34"/>
  <c r="O2531" i="34" s="1"/>
  <c r="B2530" i="34"/>
  <c r="Q2530" i="34" s="1"/>
  <c r="B2529" i="34"/>
  <c r="P2529" i="34" s="1"/>
  <c r="B2528" i="34"/>
  <c r="O2528" i="34" s="1"/>
  <c r="B2527" i="34"/>
  <c r="Z2527" i="34" s="1"/>
  <c r="B2526" i="34"/>
  <c r="P2526" i="34" s="1"/>
  <c r="B2525" i="34"/>
  <c r="B2524" i="34"/>
  <c r="Z2524" i="34" s="1"/>
  <c r="B2523" i="34"/>
  <c r="U2523" i="34" s="1"/>
  <c r="B2522" i="34"/>
  <c r="Z2522" i="34" s="1"/>
  <c r="B2521" i="34"/>
  <c r="Z2521" i="34" s="1"/>
  <c r="B2520" i="34"/>
  <c r="Q2520" i="34" s="1"/>
  <c r="B2519" i="34"/>
  <c r="Q2519" i="34" s="1"/>
  <c r="B2518" i="34"/>
  <c r="O2518" i="34" s="1"/>
  <c r="B2517" i="34"/>
  <c r="O2517" i="34" s="1"/>
  <c r="B2516" i="34"/>
  <c r="O2516" i="34" s="1"/>
  <c r="B2515" i="34"/>
  <c r="U2515" i="34" s="1"/>
  <c r="B2514" i="34"/>
  <c r="Q2514" i="34" s="1"/>
  <c r="B2513" i="34"/>
  <c r="P2513" i="34" s="1"/>
  <c r="B2512" i="34"/>
  <c r="B2511" i="34"/>
  <c r="Z2511" i="34" s="1"/>
  <c r="B2510" i="34"/>
  <c r="O2510" i="34" s="1"/>
  <c r="B2509" i="34"/>
  <c r="Q2509" i="34" s="1"/>
  <c r="B2508" i="34"/>
  <c r="Z2508" i="34" s="1"/>
  <c r="B2507" i="34"/>
  <c r="O2507" i="34" s="1"/>
  <c r="B2506" i="34"/>
  <c r="O2506" i="34" s="1"/>
  <c r="B2505" i="34"/>
  <c r="Z2505" i="34" s="1"/>
  <c r="B2504" i="34"/>
  <c r="U2504" i="34" s="1"/>
  <c r="B2503" i="34"/>
  <c r="U2503" i="34" s="1"/>
  <c r="B2502" i="34"/>
  <c r="O2502" i="34" s="1"/>
  <c r="B2501" i="34"/>
  <c r="Q2501" i="34" s="1"/>
  <c r="B2500" i="34"/>
  <c r="B2499" i="34"/>
  <c r="U2499" i="34" s="1"/>
  <c r="B2498" i="34"/>
  <c r="U2498" i="34" s="1"/>
  <c r="B2497" i="34"/>
  <c r="U2497" i="34" s="1"/>
  <c r="B2496" i="34"/>
  <c r="U2496" i="34" s="1"/>
  <c r="B2630" i="34"/>
  <c r="Z2630" i="34" s="1"/>
  <c r="B2629" i="34"/>
  <c r="U2629" i="34" s="1"/>
  <c r="B2628" i="34"/>
  <c r="B2627" i="34"/>
  <c r="B2626" i="34"/>
  <c r="P2626" i="34" s="1"/>
  <c r="B2625" i="34"/>
  <c r="O2625" i="34" s="1"/>
  <c r="B2624" i="34"/>
  <c r="U2624" i="34" s="1"/>
  <c r="B2623" i="34"/>
  <c r="Q2623" i="34" s="1"/>
  <c r="B2622" i="34"/>
  <c r="U2622" i="34" s="1"/>
  <c r="B2621" i="34"/>
  <c r="Q2621" i="34" s="1"/>
  <c r="B2620" i="34"/>
  <c r="B2619" i="34"/>
  <c r="A2619" i="34" s="1"/>
  <c r="B2618" i="34"/>
  <c r="Z2618" i="34" s="1"/>
  <c r="B2617" i="34"/>
  <c r="Q2617" i="34" s="1"/>
  <c r="B2616" i="34"/>
  <c r="P2616" i="34" s="1"/>
  <c r="B2615" i="34"/>
  <c r="A2615" i="34" s="1"/>
  <c r="B2614" i="34"/>
  <c r="Z2614" i="34" s="1"/>
  <c r="B2613" i="34"/>
  <c r="B2612" i="34"/>
  <c r="Z2612" i="34" s="1"/>
  <c r="B2611" i="34"/>
  <c r="Z2611" i="34" s="1"/>
  <c r="B2610" i="34"/>
  <c r="U2610" i="34" s="1"/>
  <c r="B2609" i="34"/>
  <c r="Q2609" i="34" s="1"/>
  <c r="B2608" i="34"/>
  <c r="Z2608" i="34" s="1"/>
  <c r="B2607" i="34"/>
  <c r="U2607" i="34" s="1"/>
  <c r="B2606" i="34"/>
  <c r="Z2606" i="34" s="1"/>
  <c r="B2605" i="34"/>
  <c r="Q2605" i="34" s="1"/>
  <c r="B2604" i="34"/>
  <c r="P2604" i="34" s="1"/>
  <c r="B2603" i="34"/>
  <c r="Z2603" i="34" s="1"/>
  <c r="B2602" i="34"/>
  <c r="O2602" i="34" s="1"/>
  <c r="B2601" i="34"/>
  <c r="B2600" i="34"/>
  <c r="B2599" i="34"/>
  <c r="B2598" i="34"/>
  <c r="O2598" i="34" s="1"/>
  <c r="B2597" i="34"/>
  <c r="Z2597" i="34" s="1"/>
  <c r="B2596" i="34"/>
  <c r="P2596" i="34" s="1"/>
  <c r="B2595" i="34"/>
  <c r="Z2595" i="34" s="1"/>
  <c r="B2594" i="34"/>
  <c r="U2594" i="34" s="1"/>
  <c r="B2593" i="34"/>
  <c r="Q2593" i="34" s="1"/>
  <c r="B2592" i="34"/>
  <c r="B2591" i="34"/>
  <c r="B2590" i="34"/>
  <c r="Z2590" i="34" s="1"/>
  <c r="B2589" i="34"/>
  <c r="O2589" i="34" s="1"/>
  <c r="B2588" i="34"/>
  <c r="O2588" i="34" s="1"/>
  <c r="B2587" i="34"/>
  <c r="Q2587" i="34" s="1"/>
  <c r="B2586" i="34"/>
  <c r="Z2586" i="34" s="1"/>
  <c r="B2585" i="34"/>
  <c r="P2585" i="34" s="1"/>
  <c r="B2584" i="34"/>
  <c r="P2584" i="34" s="1"/>
  <c r="B2583" i="34"/>
  <c r="Q2583" i="34" s="1"/>
  <c r="B2582" i="34"/>
  <c r="U2582" i="34" s="1"/>
  <c r="B2581" i="34"/>
  <c r="Z2581" i="34" s="1"/>
  <c r="B2580" i="34"/>
  <c r="Z2580" i="34" s="1"/>
  <c r="B2579" i="34"/>
  <c r="A2579" i="34" s="1"/>
  <c r="B2578" i="34"/>
  <c r="Z2578" i="34" s="1"/>
  <c r="B2577" i="34"/>
  <c r="P2577" i="34" s="1"/>
  <c r="B2576" i="34"/>
  <c r="B2575" i="34"/>
  <c r="P2575" i="34" s="1"/>
  <c r="B2574" i="34"/>
  <c r="O2574" i="34" s="1"/>
  <c r="B2573" i="34"/>
  <c r="B2572" i="34"/>
  <c r="Z2572" i="34" s="1"/>
  <c r="B2571" i="34"/>
  <c r="Q2571" i="34" s="1"/>
  <c r="B2570" i="34"/>
  <c r="Z2570" i="34" s="1"/>
  <c r="B2569" i="34"/>
  <c r="Z2569" i="34" s="1"/>
  <c r="B2568" i="34"/>
  <c r="Q2568" i="34" s="1"/>
  <c r="B2494" i="34"/>
  <c r="Q2494" i="34" s="1"/>
  <c r="B2493" i="34"/>
  <c r="U2493" i="34" s="1"/>
  <c r="B2492" i="34"/>
  <c r="Z2492" i="34" s="1"/>
  <c r="B2491" i="34"/>
  <c r="U2491" i="34" s="1"/>
  <c r="B2490" i="34"/>
  <c r="A2490" i="34" s="1"/>
  <c r="B2489" i="34"/>
  <c r="Z2489" i="34" s="1"/>
  <c r="B2488" i="34"/>
  <c r="O2488" i="34" s="1"/>
  <c r="B2485" i="34"/>
  <c r="B2484" i="34"/>
  <c r="B2483" i="34"/>
  <c r="O2483" i="34" s="1"/>
  <c r="B2482" i="34"/>
  <c r="O2482" i="34" s="1"/>
  <c r="B2423" i="34"/>
  <c r="Q2423" i="34" s="1"/>
  <c r="B2422" i="34"/>
  <c r="Z2422" i="34" s="1"/>
  <c r="B2421" i="34"/>
  <c r="U2421" i="34" s="1"/>
  <c r="B2420" i="34"/>
  <c r="O2420" i="34" s="1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357" i="34"/>
  <c r="B2376" i="34"/>
  <c r="P2376" i="34" s="1"/>
  <c r="B2375" i="34"/>
  <c r="Z2375" i="34" s="1"/>
  <c r="B2374" i="34"/>
  <c r="U2374" i="34" s="1"/>
  <c r="B2373" i="34"/>
  <c r="Z2373" i="34" s="1"/>
  <c r="B2366" i="34"/>
  <c r="Q2366" i="34" s="1"/>
  <c r="B2365" i="34"/>
  <c r="Z2365" i="34" s="1"/>
  <c r="B2364" i="34"/>
  <c r="Z2364" i="34" s="1"/>
  <c r="B2363" i="34"/>
  <c r="Q2363" i="34" s="1"/>
  <c r="B2362" i="34"/>
  <c r="P2362" i="34" s="1"/>
  <c r="B2384" i="34"/>
  <c r="O2384" i="34" s="1"/>
  <c r="B2383" i="34"/>
  <c r="O2383" i="34" s="1"/>
  <c r="B2377" i="34"/>
  <c r="P2377" i="34" s="1"/>
  <c r="B2356" i="34"/>
  <c r="B2355" i="34"/>
  <c r="A2355" i="34" s="1"/>
  <c r="B2409" i="34"/>
  <c r="O2409" i="34" s="1"/>
  <c r="B2408" i="34"/>
  <c r="B2407" i="34"/>
  <c r="P2407" i="34" s="1"/>
  <c r="B2396" i="34"/>
  <c r="Z2396" i="34" s="1"/>
  <c r="B2395" i="34"/>
  <c r="U2395" i="34" s="1"/>
  <c r="B2394" i="34"/>
  <c r="B2332" i="34"/>
  <c r="U2332" i="34" s="1"/>
  <c r="B2331" i="34"/>
  <c r="A2331" i="34" s="1"/>
  <c r="B2330" i="34"/>
  <c r="U2330" i="34" s="1"/>
  <c r="B2329" i="34"/>
  <c r="B2328" i="34"/>
  <c r="Q2328" i="34" s="1"/>
  <c r="B2325" i="34"/>
  <c r="A2325" i="34" s="1"/>
  <c r="B2324" i="34"/>
  <c r="U2324" i="34" s="1"/>
  <c r="B2435" i="34"/>
  <c r="O2435" i="34" s="1"/>
  <c r="B2434" i="34"/>
  <c r="P2434" i="34" s="1"/>
  <c r="B2060" i="34"/>
  <c r="A2060" i="34" s="1"/>
  <c r="B2059" i="34"/>
  <c r="P2059" i="34" s="1"/>
  <c r="B2061" i="34"/>
  <c r="P2061" i="34" s="1"/>
  <c r="B2432" i="34"/>
  <c r="U2432" i="34" s="1"/>
  <c r="B2400" i="34"/>
  <c r="B2399" i="34"/>
  <c r="U2399" i="34" s="1"/>
  <c r="B2411" i="34"/>
  <c r="O2411" i="34" s="1"/>
  <c r="B2406" i="34"/>
  <c r="U2406" i="34" s="1"/>
  <c r="B2402" i="34"/>
  <c r="O2402" i="34" s="1"/>
  <c r="B2429" i="34"/>
  <c r="Z2429" i="34" s="1"/>
  <c r="B2337" i="34"/>
  <c r="B2323" i="34"/>
  <c r="Q2323" i="34" s="1"/>
  <c r="B2333" i="34"/>
  <c r="P2333" i="34" s="1"/>
  <c r="B2359" i="34"/>
  <c r="Z2359" i="34" s="1"/>
  <c r="B2322" i="34"/>
  <c r="Q2322" i="34" s="1"/>
  <c r="B2360" i="34"/>
  <c r="P2360" i="34" s="1"/>
  <c r="B2380" i="34"/>
  <c r="Q2380" i="34" s="1"/>
  <c r="B2401" i="34"/>
  <c r="Z2401" i="34" s="1"/>
  <c r="B2486" i="34"/>
  <c r="O2486" i="34" s="1"/>
  <c r="B1578" i="34"/>
  <c r="P1578" i="34" s="1"/>
  <c r="B1577" i="34"/>
  <c r="P1577" i="34" s="1"/>
  <c r="B1542" i="34"/>
  <c r="U1542" i="34" s="1"/>
  <c r="B1541" i="34"/>
  <c r="B1540" i="34"/>
  <c r="B2646" i="34"/>
  <c r="O2646" i="34" s="1"/>
  <c r="B2645" i="34"/>
  <c r="Z2645" i="34" s="1"/>
  <c r="B2644" i="34"/>
  <c r="Z2644" i="34" s="1"/>
  <c r="B2643" i="34"/>
  <c r="Z2643" i="34" s="1"/>
  <c r="B2642" i="34"/>
  <c r="A2642" i="34" s="1"/>
  <c r="B2641" i="34"/>
  <c r="O2641" i="34" s="1"/>
  <c r="B2640" i="34"/>
  <c r="U2640" i="34" s="1"/>
  <c r="B2639" i="34"/>
  <c r="O2639" i="34" s="1"/>
  <c r="B2638" i="34"/>
  <c r="O2638" i="34" s="1"/>
  <c r="B2637" i="34"/>
  <c r="U2637" i="34" s="1"/>
  <c r="B2636" i="34"/>
  <c r="Q2636" i="34" s="1"/>
  <c r="B2635" i="34"/>
  <c r="Q2635" i="34" s="1"/>
  <c r="B2634" i="34"/>
  <c r="A2634" i="34" s="1"/>
  <c r="B2633" i="34"/>
  <c r="P2633" i="34" s="1"/>
  <c r="B2632" i="34"/>
  <c r="Q2632" i="34" s="1"/>
  <c r="B2631" i="34"/>
  <c r="U2631" i="34" s="1"/>
  <c r="B953" i="34"/>
  <c r="Q953" i="34" s="1"/>
  <c r="B952" i="34"/>
  <c r="B951" i="34"/>
  <c r="Q951" i="34" s="1"/>
  <c r="B1210" i="34"/>
  <c r="Q1210" i="34" s="1"/>
  <c r="B1209" i="34"/>
  <c r="Q1209" i="34" s="1"/>
  <c r="B1208" i="34"/>
  <c r="A1208" i="34" s="1"/>
  <c r="B1576" i="34"/>
  <c r="Q1576" i="34" s="1"/>
  <c r="B1770" i="34"/>
  <c r="O1770" i="34" s="1"/>
  <c r="B1769" i="34"/>
  <c r="Q1769" i="34" s="1"/>
  <c r="B1768" i="34"/>
  <c r="U1768" i="34" s="1"/>
  <c r="B1767" i="34"/>
  <c r="Z1767" i="34" s="1"/>
  <c r="B1766" i="34"/>
  <c r="Z1766" i="34" s="1"/>
  <c r="B1765" i="34"/>
  <c r="P1765" i="34" s="1"/>
  <c r="B1764" i="34"/>
  <c r="A1764" i="34" s="1"/>
  <c r="B1763" i="34"/>
  <c r="U1763" i="34" s="1"/>
  <c r="B1762" i="34"/>
  <c r="O1762" i="34" s="1"/>
  <c r="B1761" i="34"/>
  <c r="P1761" i="34" s="1"/>
  <c r="B1760" i="34"/>
  <c r="Q1760" i="34" s="1"/>
  <c r="B1759" i="34"/>
  <c r="P1759" i="34" s="1"/>
  <c r="B1758" i="34"/>
  <c r="O1758" i="34" s="1"/>
  <c r="B1757" i="34"/>
  <c r="Q1757" i="34" s="1"/>
  <c r="B1756" i="34"/>
  <c r="B2222" i="34"/>
  <c r="Q2222" i="34" s="1"/>
  <c r="B2223" i="34"/>
  <c r="O2223" i="34" s="1"/>
  <c r="B2224" i="34"/>
  <c r="U2224" i="34" s="1"/>
  <c r="B2225" i="34"/>
  <c r="Q2225" i="34" s="1"/>
  <c r="B2226" i="34"/>
  <c r="Z2226" i="34" s="1"/>
  <c r="B2227" i="34"/>
  <c r="Z2227" i="34" s="1"/>
  <c r="B2228" i="34"/>
  <c r="Q2228" i="34" s="1"/>
  <c r="B2229" i="34"/>
  <c r="Q2229" i="34" s="1"/>
  <c r="B2230" i="34"/>
  <c r="U2230" i="34" s="1"/>
  <c r="B2231" i="34"/>
  <c r="B2232" i="34"/>
  <c r="Q2232" i="34" s="1"/>
  <c r="B2233" i="34"/>
  <c r="Z2233" i="34" s="1"/>
  <c r="B2234" i="34"/>
  <c r="Q2234" i="34" s="1"/>
  <c r="B2221" i="34"/>
  <c r="P2221" i="34" s="1"/>
  <c r="B2220" i="34"/>
  <c r="O2220" i="34" s="1"/>
  <c r="D95" i="60"/>
  <c r="Q93" i="60"/>
  <c r="C93" i="60" s="1"/>
  <c r="Q36" i="60"/>
  <c r="C36" i="60" s="1"/>
  <c r="Q45" i="60"/>
  <c r="C45" i="60" s="1"/>
  <c r="Q50" i="60"/>
  <c r="C50" i="60" s="1"/>
  <c r="Q44" i="60"/>
  <c r="C44" i="60" s="1"/>
  <c r="Q43" i="60"/>
  <c r="C43" i="60" s="1"/>
  <c r="Q42" i="60"/>
  <c r="C42" i="60" s="1"/>
  <c r="Q41" i="60"/>
  <c r="C41" i="60" s="1"/>
  <c r="Q40" i="60"/>
  <c r="C40" i="60" s="1"/>
  <c r="Q39" i="60"/>
  <c r="C39" i="60" s="1"/>
  <c r="Q38" i="60"/>
  <c r="C38" i="60" s="1"/>
  <c r="Q37" i="60"/>
  <c r="C37" i="60" s="1"/>
  <c r="Q35" i="60"/>
  <c r="C35" i="60" s="1"/>
  <c r="Q34" i="60"/>
  <c r="C34" i="60" s="1"/>
  <c r="Q33" i="60"/>
  <c r="C33" i="60" s="1"/>
  <c r="Q56" i="60"/>
  <c r="C56" i="60" s="1"/>
  <c r="Q55" i="60"/>
  <c r="C55" i="60" s="1"/>
  <c r="Q54" i="60"/>
  <c r="C54" i="60" s="1"/>
  <c r="Q53" i="60"/>
  <c r="C53" i="60" s="1"/>
  <c r="Q52" i="60"/>
  <c r="C52" i="60" s="1"/>
  <c r="Q51" i="60"/>
  <c r="C51" i="60" s="1"/>
  <c r="Q49" i="60"/>
  <c r="C49" i="60" s="1"/>
  <c r="Q48" i="60"/>
  <c r="C48" i="60" s="1"/>
  <c r="Q47" i="60"/>
  <c r="C47" i="60" s="1"/>
  <c r="Q46" i="60"/>
  <c r="C46" i="60" s="1"/>
  <c r="Q68" i="60"/>
  <c r="C68" i="60" s="1"/>
  <c r="Q67" i="60"/>
  <c r="C67" i="60" s="1"/>
  <c r="Q66" i="60"/>
  <c r="C66" i="60" s="1"/>
  <c r="Q65" i="60"/>
  <c r="C65" i="60" s="1"/>
  <c r="Q64" i="60"/>
  <c r="C64" i="60" s="1"/>
  <c r="Q63" i="60"/>
  <c r="C63" i="60" s="1"/>
  <c r="Q62" i="60"/>
  <c r="C62" i="60" s="1"/>
  <c r="Q61" i="60"/>
  <c r="C61" i="60" s="1"/>
  <c r="Q60" i="60"/>
  <c r="C60" i="60" s="1"/>
  <c r="Q59" i="60"/>
  <c r="C59" i="60" s="1"/>
  <c r="Q58" i="60"/>
  <c r="C58" i="60" s="1"/>
  <c r="Q57" i="60"/>
  <c r="C57" i="60" s="1"/>
  <c r="Q80" i="60"/>
  <c r="C80" i="60" s="1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3" i="60"/>
  <c r="C73" i="60" s="1"/>
  <c r="Q72" i="60"/>
  <c r="C72" i="60" s="1"/>
  <c r="Q71" i="60"/>
  <c r="C71" i="60" s="1"/>
  <c r="Q70" i="60"/>
  <c r="C70" i="60" s="1"/>
  <c r="Q69" i="60"/>
  <c r="C69" i="60" s="1"/>
  <c r="Q9" i="60"/>
  <c r="C9" i="60" s="1"/>
  <c r="Q10" i="60"/>
  <c r="C10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7" i="60"/>
  <c r="C7" i="60" s="1"/>
  <c r="Q8" i="60"/>
  <c r="C8" i="60" s="1"/>
  <c r="B1935" i="34"/>
  <c r="Z1935" i="34" s="1"/>
  <c r="B1934" i="34"/>
  <c r="U1934" i="34" s="1"/>
  <c r="B1933" i="34"/>
  <c r="Z1933" i="34" s="1"/>
  <c r="B1932" i="34"/>
  <c r="Q1932" i="34" s="1"/>
  <c r="B1939" i="34"/>
  <c r="A1939" i="34" s="1"/>
  <c r="B1938" i="34"/>
  <c r="O1938" i="34" s="1"/>
  <c r="B1937" i="34"/>
  <c r="U1937" i="34" s="1"/>
  <c r="B1936" i="34"/>
  <c r="O1936" i="34" s="1"/>
  <c r="B1943" i="34"/>
  <c r="U1943" i="34" s="1"/>
  <c r="B1942" i="34"/>
  <c r="B1941" i="34"/>
  <c r="B1940" i="34"/>
  <c r="O1940" i="34" s="1"/>
  <c r="B1931" i="34"/>
  <c r="Z1931" i="34" s="1"/>
  <c r="B1930" i="34"/>
  <c r="Q1930" i="34" s="1"/>
  <c r="B1929" i="34"/>
  <c r="U1929" i="34" s="1"/>
  <c r="A23" i="55"/>
  <c r="F23" i="55" a="1"/>
  <c r="F23" i="55" s="1"/>
  <c r="H23" i="55" a="1"/>
  <c r="H23" i="55" s="1"/>
  <c r="B2212" i="34"/>
  <c r="U2212" i="34" s="1"/>
  <c r="B2042" i="34"/>
  <c r="U2042" i="34" s="1"/>
  <c r="B2018" i="34"/>
  <c r="O2018" i="34" s="1"/>
  <c r="B1904" i="34"/>
  <c r="P1904" i="34" s="1"/>
  <c r="B1754" i="34"/>
  <c r="A1754" i="34" s="1"/>
  <c r="B2063" i="34"/>
  <c r="Q2063" i="34" s="1"/>
  <c r="B2062" i="34"/>
  <c r="P2062" i="34" s="1"/>
  <c r="B1163" i="34"/>
  <c r="Q1163" i="34" s="1"/>
  <c r="B1166" i="34"/>
  <c r="Q1166" i="34" s="1"/>
  <c r="B1102" i="34"/>
  <c r="B1092" i="34"/>
  <c r="Z1092" i="34" s="1"/>
  <c r="B1059" i="34"/>
  <c r="O1059" i="34" s="1"/>
  <c r="B1016" i="34"/>
  <c r="B250" i="34"/>
  <c r="U250" i="34" s="1"/>
  <c r="B1189" i="34"/>
  <c r="A1189" i="34" s="1"/>
  <c r="B1188" i="34"/>
  <c r="Q1188" i="34" s="1"/>
  <c r="B1187" i="34"/>
  <c r="Z1187" i="34" s="1"/>
  <c r="B1186" i="34"/>
  <c r="Z1186" i="34" s="1"/>
  <c r="B1185" i="34"/>
  <c r="A1185" i="34" s="1"/>
  <c r="B1184" i="34"/>
  <c r="U1184" i="34" s="1"/>
  <c r="B1183" i="34"/>
  <c r="Z1183" i="34" s="1"/>
  <c r="B1182" i="34"/>
  <c r="U1182" i="34" s="1"/>
  <c r="B1181" i="34"/>
  <c r="B1180" i="34"/>
  <c r="P1180" i="34" s="1"/>
  <c r="B1179" i="34"/>
  <c r="B1178" i="34"/>
  <c r="O1178" i="34" s="1"/>
  <c r="B1177" i="34"/>
  <c r="Z1177" i="34" s="1"/>
  <c r="B1176" i="34"/>
  <c r="O1176" i="34" s="1"/>
  <c r="B1175" i="34"/>
  <c r="U1175" i="34" s="1"/>
  <c r="B1174" i="34"/>
  <c r="U1174" i="34" s="1"/>
  <c r="B1197" i="34"/>
  <c r="U1197" i="34" s="1"/>
  <c r="B1196" i="34"/>
  <c r="Z1196" i="34" s="1"/>
  <c r="B1195" i="34"/>
  <c r="Q1195" i="34" s="1"/>
  <c r="B1194" i="34"/>
  <c r="A1194" i="34" s="1"/>
  <c r="B1193" i="34"/>
  <c r="B1192" i="34"/>
  <c r="Z1192" i="34" s="1"/>
  <c r="B1191" i="34"/>
  <c r="U1191" i="34" s="1"/>
  <c r="B1190" i="34"/>
  <c r="B1201" i="34"/>
  <c r="P1201" i="34" s="1"/>
  <c r="B1200" i="34"/>
  <c r="O1200" i="34" s="1"/>
  <c r="B1199" i="34"/>
  <c r="O1199" i="34" s="1"/>
  <c r="B1198" i="34"/>
  <c r="Q1198" i="34" s="1"/>
  <c r="B1203" i="34"/>
  <c r="Q1203" i="34" s="1"/>
  <c r="B1202" i="34"/>
  <c r="O1202" i="34" s="1"/>
  <c r="B973" i="34"/>
  <c r="O973" i="34" s="1"/>
  <c r="B972" i="34"/>
  <c r="A972" i="34" s="1"/>
  <c r="B971" i="34"/>
  <c r="O971" i="34" s="1"/>
  <c r="B970" i="34"/>
  <c r="Q970" i="34" s="1"/>
  <c r="B969" i="34"/>
  <c r="Z969" i="34" s="1"/>
  <c r="B968" i="34"/>
  <c r="B967" i="34"/>
  <c r="A967" i="34" s="1"/>
  <c r="B966" i="34"/>
  <c r="U966" i="34" s="1"/>
  <c r="B965" i="34"/>
  <c r="B964" i="34"/>
  <c r="O964" i="34" s="1"/>
  <c r="B963" i="34"/>
  <c r="P963" i="34" s="1"/>
  <c r="B962" i="34"/>
  <c r="Q962" i="34" s="1"/>
  <c r="B961" i="34"/>
  <c r="B960" i="34"/>
  <c r="B959" i="34"/>
  <c r="P959" i="34" s="1"/>
  <c r="B981" i="34"/>
  <c r="Q981" i="34" s="1"/>
  <c r="B980" i="34"/>
  <c r="U980" i="34" s="1"/>
  <c r="B979" i="34"/>
  <c r="Q979" i="34" s="1"/>
  <c r="B978" i="34"/>
  <c r="O978" i="34" s="1"/>
  <c r="B977" i="34"/>
  <c r="P977" i="34" s="1"/>
  <c r="B976" i="34"/>
  <c r="B975" i="34"/>
  <c r="Q975" i="34" s="1"/>
  <c r="B974" i="34"/>
  <c r="A974" i="34" s="1"/>
  <c r="B985" i="34"/>
  <c r="Q985" i="34" s="1"/>
  <c r="B984" i="34"/>
  <c r="O984" i="34" s="1"/>
  <c r="B983" i="34"/>
  <c r="B982" i="34"/>
  <c r="U982" i="34" s="1"/>
  <c r="B986" i="34"/>
  <c r="O986" i="34" s="1"/>
  <c r="B1049" i="34"/>
  <c r="A1049" i="34" s="1"/>
  <c r="B1050" i="34"/>
  <c r="P1050" i="34" s="1"/>
  <c r="B941" i="34"/>
  <c r="Z941" i="34" s="1"/>
  <c r="B942" i="34"/>
  <c r="Q942" i="34" s="1"/>
  <c r="B957" i="34"/>
  <c r="A957" i="34" s="1"/>
  <c r="B1138" i="34"/>
  <c r="A1138" i="34" s="1"/>
  <c r="B1139" i="34"/>
  <c r="U1139" i="34" s="1"/>
  <c r="B1115" i="34"/>
  <c r="O1115" i="34" s="1"/>
  <c r="B995" i="34"/>
  <c r="Z995" i="34" s="1"/>
  <c r="B996" i="34"/>
  <c r="Z996" i="34" s="1"/>
  <c r="B997" i="34"/>
  <c r="A997" i="34" s="1"/>
  <c r="B999" i="34"/>
  <c r="O999" i="34" s="1"/>
  <c r="B1000" i="34"/>
  <c r="U1000" i="34" s="1"/>
  <c r="B1001" i="34"/>
  <c r="Z1001" i="34" s="1"/>
  <c r="B1003" i="34"/>
  <c r="P1003" i="34" s="1"/>
  <c r="B1004" i="34"/>
  <c r="P1004" i="34" s="1"/>
  <c r="B1005" i="34"/>
  <c r="Q1005" i="34" s="1"/>
  <c r="B1007" i="34"/>
  <c r="Z1007" i="34" s="1"/>
  <c r="B1008" i="34"/>
  <c r="U1008" i="34" s="1"/>
  <c r="B1009" i="34"/>
  <c r="Z1009" i="34" s="1"/>
  <c r="B1010" i="34"/>
  <c r="B1012" i="34"/>
  <c r="A1012" i="34" s="1"/>
  <c r="B1065" i="34"/>
  <c r="O1065" i="34" s="1"/>
  <c r="B1066" i="34"/>
  <c r="Z1066" i="34" s="1"/>
  <c r="B1067" i="34"/>
  <c r="A1067" i="34" s="1"/>
  <c r="B1068" i="34"/>
  <c r="Q1068" i="34" s="1"/>
  <c r="B1069" i="34"/>
  <c r="O1069" i="34" s="1"/>
  <c r="B1070" i="34"/>
  <c r="O1070" i="34" s="1"/>
  <c r="B1071" i="34"/>
  <c r="B1072" i="34"/>
  <c r="U1072" i="34" s="1"/>
  <c r="B1117" i="34"/>
  <c r="P1117" i="34" s="1"/>
  <c r="B1118" i="34"/>
  <c r="A1118" i="34" s="1"/>
  <c r="B1120" i="34"/>
  <c r="P1120" i="34" s="1"/>
  <c r="B1121" i="34"/>
  <c r="A1121" i="34" s="1"/>
  <c r="B1122" i="34"/>
  <c r="P1122" i="34" s="1"/>
  <c r="B1124" i="34"/>
  <c r="P1124" i="34" s="1"/>
  <c r="B1167" i="34"/>
  <c r="U1167" i="34" s="1"/>
  <c r="B1168" i="34"/>
  <c r="B1126" i="34"/>
  <c r="Z1126" i="34" s="1"/>
  <c r="B1127" i="34"/>
  <c r="O1127" i="34" s="1"/>
  <c r="B1128" i="34"/>
  <c r="O1128" i="34" s="1"/>
  <c r="B1130" i="34"/>
  <c r="Z1130" i="34" s="1"/>
  <c r="B1131" i="34"/>
  <c r="P1131" i="34" s="1"/>
  <c r="B1134" i="34"/>
  <c r="Z1134" i="34" s="1"/>
  <c r="B1135" i="34"/>
  <c r="Z1135" i="34" s="1"/>
  <c r="B644" i="34"/>
  <c r="Q644" i="34" s="1"/>
  <c r="B939" i="34"/>
  <c r="U939" i="34" s="1"/>
  <c r="B940" i="34"/>
  <c r="P940" i="34" s="1"/>
  <c r="B943" i="34"/>
  <c r="P943" i="34" s="1"/>
  <c r="B944" i="34"/>
  <c r="P944" i="34" s="1"/>
  <c r="B946" i="34"/>
  <c r="U946" i="34" s="1"/>
  <c r="B948" i="34"/>
  <c r="B949" i="34"/>
  <c r="Z949" i="34" s="1"/>
  <c r="B987" i="34"/>
  <c r="A987" i="34" s="1"/>
  <c r="B989" i="34"/>
  <c r="Q989" i="34" s="1"/>
  <c r="B1017" i="34"/>
  <c r="Z1017" i="34" s="1"/>
  <c r="B1018" i="34"/>
  <c r="U1018" i="34" s="1"/>
  <c r="B1022" i="34"/>
  <c r="O1022" i="34" s="1"/>
  <c r="B1043" i="34"/>
  <c r="Q1043" i="34" s="1"/>
  <c r="B1045" i="34"/>
  <c r="P1045" i="34" s="1"/>
  <c r="B1046" i="34"/>
  <c r="O1046" i="34" s="1"/>
  <c r="B1052" i="34"/>
  <c r="P1052" i="34" s="1"/>
  <c r="B1053" i="34"/>
  <c r="Q1053" i="34" s="1"/>
  <c r="B1054" i="34"/>
  <c r="Q1054" i="34" s="1"/>
  <c r="B1056" i="34"/>
  <c r="Z1056" i="34" s="1"/>
  <c r="B1057" i="34"/>
  <c r="A1057" i="34" s="1"/>
  <c r="B1060" i="34"/>
  <c r="P1060" i="34" s="1"/>
  <c r="B1062" i="34"/>
  <c r="B1063" i="34"/>
  <c r="Z1063" i="34" s="1"/>
  <c r="B1085" i="34"/>
  <c r="A1085" i="34" s="1"/>
  <c r="B1086" i="34"/>
  <c r="O1086" i="34" s="1"/>
  <c r="B1087" i="34"/>
  <c r="P1087" i="34" s="1"/>
  <c r="B1099" i="34"/>
  <c r="U1099" i="34" s="1"/>
  <c r="B1100" i="34"/>
  <c r="A1100" i="34" s="1"/>
  <c r="B1169" i="34"/>
  <c r="A1169" i="34" s="1"/>
  <c r="B1170" i="34"/>
  <c r="B1171" i="34"/>
  <c r="P1171" i="34" s="1"/>
  <c r="B1173" i="34"/>
  <c r="U1173" i="34" s="1"/>
  <c r="B1204" i="34"/>
  <c r="B1928" i="34"/>
  <c r="B1944" i="34"/>
  <c r="Q1944" i="34" s="1"/>
  <c r="B1881" i="34"/>
  <c r="O1881" i="34" s="1"/>
  <c r="B1543" i="34"/>
  <c r="P1543" i="34" s="1"/>
  <c r="B1544" i="34"/>
  <c r="B1213" i="34"/>
  <c r="Z1213" i="34" s="1"/>
  <c r="B992" i="34"/>
  <c r="P992" i="34" s="1"/>
  <c r="B993" i="34"/>
  <c r="Z993" i="34" s="1"/>
  <c r="B1161" i="34"/>
  <c r="Q1161" i="34" s="1"/>
  <c r="B1162" i="34"/>
  <c r="B1164" i="34"/>
  <c r="U1164" i="34" s="1"/>
  <c r="B1165" i="34"/>
  <c r="P1165" i="34" s="1"/>
  <c r="B954" i="34"/>
  <c r="P954" i="34" s="1"/>
  <c r="B955" i="34"/>
  <c r="B1013" i="34"/>
  <c r="Z1013" i="34" s="1"/>
  <c r="B1047" i="34"/>
  <c r="O1047" i="34" s="1"/>
  <c r="B1089" i="34"/>
  <c r="B1096" i="34"/>
  <c r="Q1096" i="34" s="1"/>
  <c r="B1159" i="34"/>
  <c r="Z1159" i="34" s="1"/>
  <c r="B991" i="34"/>
  <c r="Z991" i="34" s="1"/>
  <c r="B1015" i="34"/>
  <c r="A1015" i="34" s="1"/>
  <c r="B1048" i="34"/>
  <c r="U1048" i="34" s="1"/>
  <c r="B1058" i="34"/>
  <c r="Z1058" i="34" s="1"/>
  <c r="B1091" i="34"/>
  <c r="Z1091" i="34" s="1"/>
  <c r="B1094" i="34"/>
  <c r="P1094" i="34" s="1"/>
  <c r="B1095" i="34"/>
  <c r="B1098" i="34"/>
  <c r="A1098" i="34" s="1"/>
  <c r="B1101" i="34"/>
  <c r="Q1101" i="34" s="1"/>
  <c r="B1599" i="34"/>
  <c r="O1599" i="34" s="1"/>
  <c r="B1600" i="34"/>
  <c r="A1600" i="34" s="1"/>
  <c r="B1601" i="34"/>
  <c r="A1601" i="34" s="1"/>
  <c r="B1602" i="34"/>
  <c r="Q1602" i="34" s="1"/>
  <c r="B1603" i="34"/>
  <c r="Z1603" i="34" s="1"/>
  <c r="B1604" i="34"/>
  <c r="Q1604" i="34" s="1"/>
  <c r="B1605" i="34"/>
  <c r="Q1605" i="34" s="1"/>
  <c r="B1606" i="34"/>
  <c r="A1606" i="34" s="1"/>
  <c r="B1607" i="34"/>
  <c r="U1607" i="34" s="1"/>
  <c r="B1608" i="34"/>
  <c r="O1608" i="34" s="1"/>
  <c r="B1609" i="34"/>
  <c r="U1609" i="34" s="1"/>
  <c r="B1610" i="34"/>
  <c r="U1610" i="34" s="1"/>
  <c r="B1611" i="34"/>
  <c r="B1612" i="34"/>
  <c r="A1612" i="34" s="1"/>
  <c r="B1613" i="34"/>
  <c r="Q1613" i="34" s="1"/>
  <c r="B1614" i="34"/>
  <c r="U1614" i="34" s="1"/>
  <c r="B1615" i="34"/>
  <c r="U1615" i="34" s="1"/>
  <c r="B1616" i="34"/>
  <c r="Q1616" i="34" s="1"/>
  <c r="B1617" i="34"/>
  <c r="O1617" i="34" s="1"/>
  <c r="B1618" i="34"/>
  <c r="P1618" i="34" s="1"/>
  <c r="B1619" i="34"/>
  <c r="Q1619" i="34" s="1"/>
  <c r="B1620" i="34"/>
  <c r="A1620" i="34" s="1"/>
  <c r="B1621" i="34"/>
  <c r="Q1621" i="34" s="1"/>
  <c r="B1622" i="34"/>
  <c r="A1622" i="34" s="1"/>
  <c r="B1623" i="34"/>
  <c r="B1624" i="34"/>
  <c r="O1624" i="34" s="1"/>
  <c r="B1625" i="34"/>
  <c r="A1625" i="34" s="1"/>
  <c r="B1626" i="34"/>
  <c r="U1626" i="34" s="1"/>
  <c r="B1627" i="34"/>
  <c r="P1627" i="34" s="1"/>
  <c r="B1628" i="34"/>
  <c r="A1628" i="34" s="1"/>
  <c r="B1629" i="34"/>
  <c r="Z1629" i="34" s="1"/>
  <c r="B1630" i="34"/>
  <c r="A1630" i="34" s="1"/>
  <c r="B1631" i="34"/>
  <c r="Q1631" i="34" s="1"/>
  <c r="B1632" i="34"/>
  <c r="Q1632" i="34" s="1"/>
  <c r="B1633" i="34"/>
  <c r="P1633" i="34" s="1"/>
  <c r="B1634" i="34"/>
  <c r="Q1634" i="34" s="1"/>
  <c r="B1635" i="34"/>
  <c r="O1635" i="34" s="1"/>
  <c r="B1636" i="34"/>
  <c r="A1636" i="34" s="1"/>
  <c r="B1637" i="34"/>
  <c r="O1637" i="34" s="1"/>
  <c r="B1638" i="34"/>
  <c r="A1638" i="34" s="1"/>
  <c r="B1639" i="34"/>
  <c r="Q1639" i="34" s="1"/>
  <c r="B1640" i="34"/>
  <c r="O1640" i="34" s="1"/>
  <c r="B1641" i="34"/>
  <c r="U1641" i="34" s="1"/>
  <c r="B1642" i="34"/>
  <c r="A1642" i="34" s="1"/>
  <c r="B1643" i="34"/>
  <c r="Z1643" i="34" s="1"/>
  <c r="B1644" i="34"/>
  <c r="Q1644" i="34" s="1"/>
  <c r="B1645" i="34"/>
  <c r="A1645" i="34" s="1"/>
  <c r="B1646" i="34"/>
  <c r="O1646" i="34" s="1"/>
  <c r="B1647" i="34"/>
  <c r="P1647" i="34" s="1"/>
  <c r="B1648" i="34"/>
  <c r="A1648" i="34" s="1"/>
  <c r="B1649" i="34"/>
  <c r="U1649" i="34" s="1"/>
  <c r="B1650" i="34"/>
  <c r="P1650" i="34" s="1"/>
  <c r="B1651" i="34"/>
  <c r="B1652" i="34"/>
  <c r="O1652" i="34" s="1"/>
  <c r="B1653" i="34"/>
  <c r="U1653" i="34" s="1"/>
  <c r="B1654" i="34"/>
  <c r="U1654" i="34" s="1"/>
  <c r="B1655" i="34"/>
  <c r="Q1655" i="34" s="1"/>
  <c r="B1656" i="34"/>
  <c r="P1656" i="34" s="1"/>
  <c r="B1657" i="34"/>
  <c r="O1657" i="34" s="1"/>
  <c r="B1658" i="34"/>
  <c r="U1658" i="34" s="1"/>
  <c r="B1659" i="34"/>
  <c r="Z1659" i="34" s="1"/>
  <c r="B1660" i="34"/>
  <c r="U1660" i="34" s="1"/>
  <c r="B1661" i="34"/>
  <c r="U1661" i="34" s="1"/>
  <c r="B1662" i="34"/>
  <c r="A1662" i="34" s="1"/>
  <c r="B1663" i="34"/>
  <c r="Q1663" i="34" s="1"/>
  <c r="B1664" i="34"/>
  <c r="P1664" i="34" s="1"/>
  <c r="B1665" i="34"/>
  <c r="Q1665" i="34" s="1"/>
  <c r="B1666" i="34"/>
  <c r="U1666" i="34" s="1"/>
  <c r="B1667" i="34"/>
  <c r="B1668" i="34"/>
  <c r="U1668" i="34" s="1"/>
  <c r="B1669" i="34"/>
  <c r="A1669" i="34" s="1"/>
  <c r="B1670" i="34"/>
  <c r="O1670" i="34" s="1"/>
  <c r="B1671" i="34"/>
  <c r="Q1671" i="34" s="1"/>
  <c r="B1672" i="34"/>
  <c r="Z1672" i="34" s="1"/>
  <c r="B1673" i="34"/>
  <c r="U1673" i="34" s="1"/>
  <c r="B1674" i="34"/>
  <c r="Z1674" i="34" s="1"/>
  <c r="B1675" i="34"/>
  <c r="Q1675" i="34" s="1"/>
  <c r="B1676" i="34"/>
  <c r="P1676" i="34" s="1"/>
  <c r="B1677" i="34"/>
  <c r="A1677" i="34" s="1"/>
  <c r="B1678" i="34"/>
  <c r="O1678" i="34" s="1"/>
  <c r="B1679" i="34"/>
  <c r="O1679" i="34" s="1"/>
  <c r="B1680" i="34"/>
  <c r="P1680" i="34" s="1"/>
  <c r="B1681" i="34"/>
  <c r="U1681" i="34" s="1"/>
  <c r="B1682" i="34"/>
  <c r="A1682" i="34" s="1"/>
  <c r="B1683" i="34"/>
  <c r="O1683" i="34" s="1"/>
  <c r="B1684" i="34"/>
  <c r="U1684" i="34" s="1"/>
  <c r="B1685" i="34"/>
  <c r="A1685" i="34" s="1"/>
  <c r="B1686" i="34"/>
  <c r="Q1686" i="34" s="1"/>
  <c r="B1687" i="34"/>
  <c r="B1688" i="34"/>
  <c r="A1688" i="34" s="1"/>
  <c r="B1689" i="34"/>
  <c r="U1689" i="34" s="1"/>
  <c r="B1690" i="34"/>
  <c r="U1690" i="34" s="1"/>
  <c r="B1691" i="34"/>
  <c r="B1692" i="34"/>
  <c r="O1692" i="34" s="1"/>
  <c r="B1693" i="34"/>
  <c r="P1693" i="34" s="1"/>
  <c r="B1694" i="34"/>
  <c r="Z1694" i="34" s="1"/>
  <c r="B1695" i="34"/>
  <c r="B1696" i="34"/>
  <c r="Q1696" i="34" s="1"/>
  <c r="B1697" i="34"/>
  <c r="A1697" i="34" s="1"/>
  <c r="B1698" i="34"/>
  <c r="Z1698" i="34" s="1"/>
  <c r="B1699" i="34"/>
  <c r="P1699" i="34" s="1"/>
  <c r="B1700" i="34"/>
  <c r="U1700" i="34" s="1"/>
  <c r="B1701" i="34"/>
  <c r="A1701" i="34" s="1"/>
  <c r="B1702" i="34"/>
  <c r="U1702" i="34" s="1"/>
  <c r="B1703" i="34"/>
  <c r="U1703" i="34" s="1"/>
  <c r="B1704" i="34"/>
  <c r="A1704" i="34" s="1"/>
  <c r="B1705" i="34"/>
  <c r="A1705" i="34" s="1"/>
  <c r="B1706" i="34"/>
  <c r="Z1706" i="34" s="1"/>
  <c r="B1707" i="34"/>
  <c r="O1707" i="34" s="1"/>
  <c r="B1708" i="34"/>
  <c r="Q1708" i="34" s="1"/>
  <c r="B1709" i="34"/>
  <c r="U1709" i="34" s="1"/>
  <c r="B1710" i="34"/>
  <c r="P1710" i="34" s="1"/>
  <c r="B1711" i="34"/>
  <c r="O1711" i="34" s="1"/>
  <c r="B1712" i="34"/>
  <c r="O1712" i="34" s="1"/>
  <c r="B1713" i="34"/>
  <c r="A1713" i="34" s="1"/>
  <c r="B1714" i="34"/>
  <c r="P1714" i="34" s="1"/>
  <c r="B1715" i="34"/>
  <c r="O1715" i="34" s="1"/>
  <c r="B1716" i="34"/>
  <c r="O1716" i="34" s="1"/>
  <c r="B1717" i="34"/>
  <c r="A1717" i="34" s="1"/>
  <c r="B1718" i="34"/>
  <c r="A1718" i="34" s="1"/>
  <c r="B1719" i="34"/>
  <c r="B1720" i="34"/>
  <c r="P1720" i="34" s="1"/>
  <c r="B1721" i="34"/>
  <c r="Q1721" i="34" s="1"/>
  <c r="B1722" i="34"/>
  <c r="A1722" i="34" s="1"/>
  <c r="B2078" i="34"/>
  <c r="Z2078" i="34" s="1"/>
  <c r="B2079" i="34"/>
  <c r="U2079" i="34" s="1"/>
  <c r="B2080" i="34"/>
  <c r="B2081" i="34"/>
  <c r="U2081" i="34" s="1"/>
  <c r="B2082" i="34"/>
  <c r="B2083" i="34"/>
  <c r="P2083" i="34" s="1"/>
  <c r="B2084" i="34"/>
  <c r="A2084" i="34" s="1"/>
  <c r="B2085" i="34"/>
  <c r="U2085" i="34" s="1"/>
  <c r="B2086" i="34"/>
  <c r="U2086" i="34" s="1"/>
  <c r="B2087" i="34"/>
  <c r="A2087" i="34" s="1"/>
  <c r="B2088" i="34"/>
  <c r="U2088" i="34" s="1"/>
  <c r="B2089" i="34"/>
  <c r="Z2089" i="34" s="1"/>
  <c r="B2090" i="34"/>
  <c r="Z2090" i="34" s="1"/>
  <c r="B2091" i="34"/>
  <c r="P2091" i="34" s="1"/>
  <c r="B2092" i="34"/>
  <c r="Q2092" i="34" s="1"/>
  <c r="B2093" i="34"/>
  <c r="Z2093" i="34" s="1"/>
  <c r="B2094" i="34"/>
  <c r="Q2094" i="34" s="1"/>
  <c r="B2095" i="34"/>
  <c r="Q2095" i="34" s="1"/>
  <c r="B2096" i="34"/>
  <c r="U2096" i="34" s="1"/>
  <c r="B2097" i="34"/>
  <c r="P2097" i="34" s="1"/>
  <c r="B2098" i="34"/>
  <c r="B2099" i="34"/>
  <c r="P2099" i="34" s="1"/>
  <c r="B2100" i="34"/>
  <c r="O2100" i="34" s="1"/>
  <c r="B2101" i="34"/>
  <c r="U2101" i="34" s="1"/>
  <c r="B2102" i="34"/>
  <c r="B2103" i="34"/>
  <c r="B2104" i="34"/>
  <c r="O2104" i="34" s="1"/>
  <c r="B2105" i="34"/>
  <c r="U2105" i="34" s="1"/>
  <c r="B2106" i="34"/>
  <c r="O2106" i="34" s="1"/>
  <c r="B2107" i="34"/>
  <c r="P2107" i="34" s="1"/>
  <c r="B2108" i="34"/>
  <c r="P2108" i="34" s="1"/>
  <c r="B2109" i="34"/>
  <c r="Q2109" i="34" s="1"/>
  <c r="B2110" i="34"/>
  <c r="Z2110" i="34" s="1"/>
  <c r="B2111" i="34"/>
  <c r="Z2111" i="34" s="1"/>
  <c r="B2112" i="34"/>
  <c r="A2112" i="34" s="1"/>
  <c r="B2113" i="34"/>
  <c r="P2113" i="34" s="1"/>
  <c r="B2114" i="34"/>
  <c r="U2114" i="34" s="1"/>
  <c r="B2115" i="34"/>
  <c r="U2115" i="34" s="1"/>
  <c r="B2116" i="34"/>
  <c r="Z2116" i="34" s="1"/>
  <c r="B2117" i="34"/>
  <c r="O2117" i="34" s="1"/>
  <c r="B2118" i="34"/>
  <c r="Z2118" i="34" s="1"/>
  <c r="B2119" i="34"/>
  <c r="O2119" i="34" s="1"/>
  <c r="B2120" i="34"/>
  <c r="P2120" i="34" s="1"/>
  <c r="B2121" i="34"/>
  <c r="Q2121" i="34" s="1"/>
  <c r="B2122" i="34"/>
  <c r="B2123" i="34"/>
  <c r="B2124" i="34"/>
  <c r="A2124" i="34" s="1"/>
  <c r="B2125" i="34"/>
  <c r="B2126" i="34"/>
  <c r="Z2126" i="34" s="1"/>
  <c r="B2127" i="34"/>
  <c r="P2127" i="34" s="1"/>
  <c r="B2128" i="34"/>
  <c r="Z2128" i="34" s="1"/>
  <c r="B2129" i="34"/>
  <c r="A2129" i="34" s="1"/>
  <c r="B2130" i="34"/>
  <c r="O2130" i="34" s="1"/>
  <c r="B2131" i="34"/>
  <c r="O2131" i="34" s="1"/>
  <c r="B2132" i="34"/>
  <c r="A2132" i="34" s="1"/>
  <c r="B2133" i="34"/>
  <c r="A2133" i="34" s="1"/>
  <c r="B2134" i="34"/>
  <c r="Q2134" i="34" s="1"/>
  <c r="B2135" i="34"/>
  <c r="Z2135" i="34" s="1"/>
  <c r="B2136" i="34"/>
  <c r="Q2136" i="34" s="1"/>
  <c r="B2137" i="34"/>
  <c r="Z2137" i="34" s="1"/>
  <c r="B2138" i="34"/>
  <c r="B2139" i="34"/>
  <c r="A2139" i="34" s="1"/>
  <c r="B2140" i="34"/>
  <c r="A2140" i="34" s="1"/>
  <c r="B2141" i="34"/>
  <c r="O2141" i="34" s="1"/>
  <c r="B2142" i="34"/>
  <c r="U2142" i="34" s="1"/>
  <c r="B2143" i="34"/>
  <c r="U2143" i="34" s="1"/>
  <c r="B2144" i="34"/>
  <c r="Z2144" i="34" s="1"/>
  <c r="B2145" i="34"/>
  <c r="P2145" i="34" s="1"/>
  <c r="B2146" i="34"/>
  <c r="A2146" i="34" s="1"/>
  <c r="B2147" i="34"/>
  <c r="Z2147" i="34" s="1"/>
  <c r="B2148" i="34"/>
  <c r="A2148" i="34" s="1"/>
  <c r="B2149" i="34"/>
  <c r="Z2149" i="34" s="1"/>
  <c r="B2150" i="34"/>
  <c r="B2151" i="34"/>
  <c r="Q2151" i="34" s="1"/>
  <c r="B2152" i="34"/>
  <c r="A2152" i="34" s="1"/>
  <c r="B2153" i="34"/>
  <c r="U2153" i="34" s="1"/>
  <c r="B2154" i="34"/>
  <c r="Z2154" i="34" s="1"/>
  <c r="B2155" i="34"/>
  <c r="Z2155" i="34" s="1"/>
  <c r="B2156" i="34"/>
  <c r="U2156" i="34" s="1"/>
  <c r="B2157" i="34"/>
  <c r="O2157" i="34" s="1"/>
  <c r="B2158" i="34"/>
  <c r="Q2158" i="34" s="1"/>
  <c r="B2159" i="34"/>
  <c r="B2160" i="34"/>
  <c r="O2160" i="34" s="1"/>
  <c r="B2161" i="34"/>
  <c r="P2161" i="34" s="1"/>
  <c r="B2162" i="34"/>
  <c r="O2162" i="34" s="1"/>
  <c r="B2163" i="34"/>
  <c r="Z2163" i="34" s="1"/>
  <c r="B2164" i="34"/>
  <c r="O2164" i="34" s="1"/>
  <c r="B2165" i="34"/>
  <c r="A2165" i="34" s="1"/>
  <c r="B2166" i="34"/>
  <c r="Z2166" i="34" s="1"/>
  <c r="B2167" i="34"/>
  <c r="O2167" i="34" s="1"/>
  <c r="B2168" i="34"/>
  <c r="Q2168" i="34" s="1"/>
  <c r="B2169" i="34"/>
  <c r="O2169" i="34" s="1"/>
  <c r="B2170" i="34"/>
  <c r="P2170" i="34" s="1"/>
  <c r="B2171" i="34"/>
  <c r="A2171" i="34" s="1"/>
  <c r="B2172" i="34"/>
  <c r="B2173" i="34"/>
  <c r="U2173" i="34" s="1"/>
  <c r="B2174" i="34"/>
  <c r="P2174" i="34" s="1"/>
  <c r="B2175" i="34"/>
  <c r="Q2175" i="34" s="1"/>
  <c r="B2176" i="34"/>
  <c r="Z2176" i="34" s="1"/>
  <c r="B2177" i="34"/>
  <c r="U2177" i="34" s="1"/>
  <c r="B2178" i="34"/>
  <c r="B2179" i="34"/>
  <c r="Q2179" i="34" s="1"/>
  <c r="B2180" i="34"/>
  <c r="A2180" i="34" s="1"/>
  <c r="B2181" i="34"/>
  <c r="Z2181" i="34" s="1"/>
  <c r="B2182" i="34"/>
  <c r="B2183" i="34"/>
  <c r="Z2183" i="34" s="1"/>
  <c r="B2184" i="34"/>
  <c r="U2184" i="34" s="1"/>
  <c r="B2185" i="34"/>
  <c r="Q2185" i="34" s="1"/>
  <c r="B2186" i="34"/>
  <c r="B2187" i="34"/>
  <c r="A2187" i="34" s="1"/>
  <c r="B2188" i="34"/>
  <c r="P2188" i="34" s="1"/>
  <c r="B2189" i="34"/>
  <c r="Z2189" i="34" s="1"/>
  <c r="B2190" i="34"/>
  <c r="P2190" i="34" s="1"/>
  <c r="B2191" i="34"/>
  <c r="Q2191" i="34" s="1"/>
  <c r="B2192" i="34"/>
  <c r="O2192" i="34" s="1"/>
  <c r="B2193" i="34"/>
  <c r="A2193" i="34" s="1"/>
  <c r="B2194" i="34"/>
  <c r="A2194" i="34" s="1"/>
  <c r="B2195" i="34"/>
  <c r="O2195" i="34" s="1"/>
  <c r="B2196" i="34"/>
  <c r="U2196" i="34" s="1"/>
  <c r="B2197" i="34"/>
  <c r="P2197" i="34" s="1"/>
  <c r="B2198" i="34"/>
  <c r="B2199" i="34"/>
  <c r="Z2199" i="34" s="1"/>
  <c r="B2200" i="34"/>
  <c r="Z2200" i="34" s="1"/>
  <c r="B2201" i="34"/>
  <c r="A2201" i="34" s="1"/>
  <c r="B2202" i="34"/>
  <c r="U2202" i="34" s="1"/>
  <c r="B2203" i="34"/>
  <c r="P2203" i="34" s="1"/>
  <c r="B2204" i="34"/>
  <c r="A2204" i="34" s="1"/>
  <c r="B2205" i="34"/>
  <c r="Q2205" i="34" s="1"/>
  <c r="B2206" i="34"/>
  <c r="Q2206" i="34" s="1"/>
  <c r="B1996" i="34"/>
  <c r="O1996" i="34" s="1"/>
  <c r="B1997" i="34"/>
  <c r="Z1997" i="34" s="1"/>
  <c r="B1998" i="34"/>
  <c r="U1998" i="34" s="1"/>
  <c r="B1999" i="34"/>
  <c r="A1999" i="34" s="1"/>
  <c r="B2000" i="34"/>
  <c r="B2001" i="34"/>
  <c r="Q2001" i="34" s="1"/>
  <c r="B2002" i="34"/>
  <c r="P2002" i="34" s="1"/>
  <c r="B2003" i="34"/>
  <c r="O2003" i="34" s="1"/>
  <c r="B2004" i="34"/>
  <c r="U2004" i="34" s="1"/>
  <c r="B2005" i="34"/>
  <c r="Z2005" i="34" s="1"/>
  <c r="B2006" i="34"/>
  <c r="O2006" i="34" s="1"/>
  <c r="B2007" i="34"/>
  <c r="Q2007" i="34" s="1"/>
  <c r="B2008" i="34"/>
  <c r="P2008" i="34" s="1"/>
  <c r="B2009" i="34"/>
  <c r="A2009" i="34" s="1"/>
  <c r="B1899" i="34"/>
  <c r="Q1899" i="34" s="1"/>
  <c r="B1889" i="34"/>
  <c r="P1889" i="34" s="1"/>
  <c r="B1890" i="34"/>
  <c r="P1890" i="34" s="1"/>
  <c r="B1891" i="34"/>
  <c r="P1891" i="34" s="1"/>
  <c r="B1892" i="34"/>
  <c r="O1892" i="34" s="1"/>
  <c r="B1893" i="34"/>
  <c r="U1893" i="34" s="1"/>
  <c r="B1894" i="34"/>
  <c r="Z1894" i="34" s="1"/>
  <c r="B1895" i="34"/>
  <c r="Z1895" i="34" s="1"/>
  <c r="B1896" i="34"/>
  <c r="P1896" i="34" s="1"/>
  <c r="B1897" i="34"/>
  <c r="B1898" i="34"/>
  <c r="Z1898" i="34" s="1"/>
  <c r="B2010" i="34"/>
  <c r="A2010" i="34" s="1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D349" i="55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591" i="34"/>
  <c r="Q1591" i="34" s="1"/>
  <c r="B1590" i="34"/>
  <c r="Q1590" i="34" s="1"/>
  <c r="B1589" i="34"/>
  <c r="A1589" i="34" s="1"/>
  <c r="B1588" i="34"/>
  <c r="P1588" i="34" s="1"/>
  <c r="B1587" i="34"/>
  <c r="A1587" i="34" s="1"/>
  <c r="B1586" i="34"/>
  <c r="Q1586" i="34" s="1"/>
  <c r="B1592" i="34"/>
  <c r="U1592" i="34" s="1"/>
  <c r="B1585" i="34"/>
  <c r="Q1585" i="34" s="1"/>
  <c r="B1723" i="34"/>
  <c r="Z1723" i="34" s="1"/>
  <c r="B2207" i="34"/>
  <c r="B2211" i="34"/>
  <c r="B2064" i="34"/>
  <c r="Z2064" i="34" s="1"/>
  <c r="B2210" i="34"/>
  <c r="B1924" i="34"/>
  <c r="P1924" i="34" s="1"/>
  <c r="B1945" i="34"/>
  <c r="Z1945" i="34" s="1"/>
  <c r="B1946" i="34"/>
  <c r="Z1946" i="34" s="1"/>
  <c r="B2017" i="34"/>
  <c r="Z2017" i="34" s="1"/>
  <c r="B2019" i="34"/>
  <c r="Z2019" i="34" s="1"/>
  <c r="B2020" i="34"/>
  <c r="A2020" i="34" s="1"/>
  <c r="B2039" i="34"/>
  <c r="U2039" i="34" s="1"/>
  <c r="B2040" i="34"/>
  <c r="A2040" i="34" s="1"/>
  <c r="B2041" i="34"/>
  <c r="B2051" i="34"/>
  <c r="O2051" i="34" s="1"/>
  <c r="B2052" i="34"/>
  <c r="U2052" i="34" s="1"/>
  <c r="B2053" i="34"/>
  <c r="Z2053" i="34" s="1"/>
  <c r="B1320" i="34"/>
  <c r="P1320" i="34" s="1"/>
  <c r="B1316" i="34"/>
  <c r="A1316" i="34" s="1"/>
  <c r="B1285" i="34"/>
  <c r="B1260" i="34"/>
  <c r="U1260" i="34" s="1"/>
  <c r="B1806" i="34"/>
  <c r="Z1806" i="34" s="1"/>
  <c r="G45" i="15"/>
  <c r="H45" i="15"/>
  <c r="B1746" i="34"/>
  <c r="B1747" i="34"/>
  <c r="A1747" i="34" s="1"/>
  <c r="C18" i="34"/>
  <c r="B18" i="34" s="1"/>
  <c r="P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859" i="34"/>
  <c r="A1859" i="34" s="1"/>
  <c r="B1870" i="34"/>
  <c r="A1870" i="34" s="1"/>
  <c r="B1867" i="34"/>
  <c r="B1839" i="34"/>
  <c r="P1839" i="34" s="1"/>
  <c r="B1788" i="34"/>
  <c r="P1788" i="34" s="1"/>
  <c r="B1771" i="34"/>
  <c r="Z1771" i="34" s="1"/>
  <c r="B1790" i="34"/>
  <c r="O1790" i="34" s="1"/>
  <c r="B1797" i="34"/>
  <c r="O1797" i="34" s="1"/>
  <c r="B1787" i="34"/>
  <c r="B1857" i="34"/>
  <c r="A1857" i="34" s="1"/>
  <c r="B1845" i="34"/>
  <c r="Z1845" i="34" s="1"/>
  <c r="B1825" i="34"/>
  <c r="P1825" i="34" s="1"/>
  <c r="B1801" i="34"/>
  <c r="U1801" i="34" s="1"/>
  <c r="B1795" i="34"/>
  <c r="Z1795" i="34" s="1"/>
  <c r="B1796" i="34"/>
  <c r="P1796" i="34" s="1"/>
  <c r="B1809" i="34"/>
  <c r="Z1809" i="34" s="1"/>
  <c r="B1869" i="34"/>
  <c r="Z1869" i="34" s="1"/>
  <c r="B1860" i="34"/>
  <c r="A1860" i="34" s="1"/>
  <c r="B1802" i="34"/>
  <c r="B1874" i="34"/>
  <c r="Q1874" i="34" s="1"/>
  <c r="B1823" i="34"/>
  <c r="U1823" i="34" s="1"/>
  <c r="B1844" i="34"/>
  <c r="P1844" i="34" s="1"/>
  <c r="B1875" i="34"/>
  <c r="Z1875" i="34" s="1"/>
  <c r="B1789" i="34"/>
  <c r="Z1789" i="34" s="1"/>
  <c r="B1865" i="34"/>
  <c r="A1865" i="34" s="1"/>
  <c r="B1818" i="34"/>
  <c r="B1831" i="34"/>
  <c r="Q1831" i="34" s="1"/>
  <c r="B1832" i="34"/>
  <c r="U1832" i="34" s="1"/>
  <c r="B1803" i="34"/>
  <c r="P1803" i="34" s="1"/>
  <c r="B1798" i="34"/>
  <c r="A1798" i="34" s="1"/>
  <c r="B1800" i="34"/>
  <c r="Q1800" i="34" s="1"/>
  <c r="B1786" i="34"/>
  <c r="U1786" i="34" s="1"/>
  <c r="B1843" i="34"/>
  <c r="A1843" i="34" s="1"/>
  <c r="B1858" i="34"/>
  <c r="B1805" i="34"/>
  <c r="B1821" i="34"/>
  <c r="U1821" i="34" s="1"/>
  <c r="B1829" i="34"/>
  <c r="A1829" i="34" s="1"/>
  <c r="B1820" i="34"/>
  <c r="O1820" i="34" s="1"/>
  <c r="B1804" i="34"/>
  <c r="B1861" i="34"/>
  <c r="O1861" i="34" s="1"/>
  <c r="B1878" i="34"/>
  <c r="A1878" i="34" s="1"/>
  <c r="B1780" i="34"/>
  <c r="B1850" i="34"/>
  <c r="Q1850" i="34" s="1"/>
  <c r="B1863" i="34"/>
  <c r="A1863" i="34" s="1"/>
  <c r="B1837" i="34"/>
  <c r="A1837" i="34" s="1"/>
  <c r="B1851" i="34"/>
  <c r="Z1851" i="34" s="1"/>
  <c r="B1773" i="34"/>
  <c r="U1773" i="34" s="1"/>
  <c r="B1834" i="34"/>
  <c r="Z1834" i="34" s="1"/>
  <c r="B1862" i="34"/>
  <c r="A1862" i="34" s="1"/>
  <c r="B1872" i="34"/>
  <c r="Z1872" i="34" s="1"/>
  <c r="B1853" i="34"/>
  <c r="B1856" i="34"/>
  <c r="U1856" i="34" s="1"/>
  <c r="B1826" i="34"/>
  <c r="P1826" i="34" s="1"/>
  <c r="B1807" i="34"/>
  <c r="B1781" i="34"/>
  <c r="U1781" i="34" s="1"/>
  <c r="B1852" i="34"/>
  <c r="O1852" i="34" s="1"/>
  <c r="B1879" i="34"/>
  <c r="Q1879" i="34" s="1"/>
  <c r="B1777" i="34"/>
  <c r="A1777" i="34" s="1"/>
  <c r="B1811" i="34"/>
  <c r="P1811" i="34" s="1"/>
  <c r="B1827" i="34"/>
  <c r="A1827" i="34" s="1"/>
  <c r="B1854" i="34"/>
  <c r="A1854" i="34" s="1"/>
  <c r="B1846" i="34"/>
  <c r="U1846" i="34" s="1"/>
  <c r="B1871" i="34"/>
  <c r="B1876" i="34"/>
  <c r="Q1876" i="34" s="1"/>
  <c r="B1810" i="34"/>
  <c r="P1810" i="34" s="1"/>
  <c r="B1819" i="34"/>
  <c r="U1819" i="34" s="1"/>
  <c r="B1836" i="34"/>
  <c r="Z1836" i="34" s="1"/>
  <c r="B1835" i="34"/>
  <c r="A1835" i="34" s="1"/>
  <c r="B1778" i="34"/>
  <c r="A1778" i="34" s="1"/>
  <c r="B1791" i="34"/>
  <c r="B1824" i="34"/>
  <c r="O1824" i="34" s="1"/>
  <c r="B1822" i="34"/>
  <c r="B1866" i="34"/>
  <c r="Z1866" i="34" s="1"/>
  <c r="B1792" i="34"/>
  <c r="Z1792" i="34" s="1"/>
  <c r="B1785" i="34"/>
  <c r="O1785" i="34" s="1"/>
  <c r="B1783" i="34"/>
  <c r="U1783" i="34" s="1"/>
  <c r="B1813" i="34"/>
  <c r="A1813" i="34" s="1"/>
  <c r="B1841" i="34"/>
  <c r="O1841" i="34" s="1"/>
  <c r="B1793" i="34"/>
  <c r="B1847" i="34"/>
  <c r="Q1847" i="34" s="1"/>
  <c r="B1816" i="34"/>
  <c r="A1816" i="34" s="1"/>
  <c r="B1880" i="34"/>
  <c r="B1900" i="34"/>
  <c r="A1900" i="34" s="1"/>
  <c r="B1901" i="34"/>
  <c r="U1901" i="34" s="1"/>
  <c r="B1909" i="34"/>
  <c r="Q1909" i="34" s="1"/>
  <c r="B1910" i="34"/>
  <c r="A1910" i="34" s="1"/>
  <c r="B1911" i="34"/>
  <c r="A1911" i="34" s="1"/>
  <c r="B1912" i="34"/>
  <c r="Q1912" i="34" s="1"/>
  <c r="B1913" i="34"/>
  <c r="Q1913" i="34" s="1"/>
  <c r="B1914" i="34"/>
  <c r="Q1914" i="34" s="1"/>
  <c r="B1915" i="34"/>
  <c r="A1915" i="34" s="1"/>
  <c r="B1916" i="34"/>
  <c r="P1916" i="34" s="1"/>
  <c r="B1917" i="34"/>
  <c r="B1918" i="34"/>
  <c r="U1918" i="34" s="1"/>
  <c r="B1919" i="34"/>
  <c r="Z1919" i="34" s="1"/>
  <c r="B1920" i="34"/>
  <c r="Z1920" i="34" s="1"/>
  <c r="B1921" i="34"/>
  <c r="A1921" i="34" s="1"/>
  <c r="B1925" i="34"/>
  <c r="U1925" i="34" s="1"/>
  <c r="B1926" i="34"/>
  <c r="P1926" i="34" s="1"/>
  <c r="B1947" i="34"/>
  <c r="Z1947" i="34" s="1"/>
  <c r="B1948" i="34"/>
  <c r="A1948" i="34" s="1"/>
  <c r="B1949" i="34"/>
  <c r="O1949" i="34" s="1"/>
  <c r="B1950" i="34"/>
  <c r="O1950" i="34" s="1"/>
  <c r="B1951" i="34"/>
  <c r="Z1951" i="34" s="1"/>
  <c r="B1952" i="34"/>
  <c r="B1953" i="34"/>
  <c r="A1953" i="34" s="1"/>
  <c r="B1954" i="34"/>
  <c r="U1954" i="34" s="1"/>
  <c r="B1955" i="34"/>
  <c r="O1955" i="34" s="1"/>
  <c r="B1956" i="34"/>
  <c r="U1956" i="34" s="1"/>
  <c r="B1957" i="34"/>
  <c r="Z1957" i="34" s="1"/>
  <c r="B1958" i="34"/>
  <c r="Z1958" i="34" s="1"/>
  <c r="B1959" i="34"/>
  <c r="A1959" i="34" s="1"/>
  <c r="B1960" i="34"/>
  <c r="A1960" i="34" s="1"/>
  <c r="B1961" i="34"/>
  <c r="U1961" i="34" s="1"/>
  <c r="B1962" i="34"/>
  <c r="Q1962" i="34" s="1"/>
  <c r="B1963" i="34"/>
  <c r="P1963" i="34" s="1"/>
  <c r="B1964" i="34"/>
  <c r="A1964" i="34" s="1"/>
  <c r="B1965" i="34"/>
  <c r="B1966" i="34"/>
  <c r="B1967" i="34"/>
  <c r="Q1967" i="34" s="1"/>
  <c r="B1968" i="34"/>
  <c r="A1968" i="34" s="1"/>
  <c r="B1969" i="34"/>
  <c r="A1969" i="34" s="1"/>
  <c r="B1970" i="34"/>
  <c r="B1971" i="34"/>
  <c r="P1971" i="34" s="1"/>
  <c r="B1972" i="34"/>
  <c r="B1973" i="34"/>
  <c r="Q1973" i="34" s="1"/>
  <c r="B1974" i="34"/>
  <c r="U1974" i="34" s="1"/>
  <c r="B1975" i="34"/>
  <c r="B1976" i="34"/>
  <c r="P1976" i="34" s="1"/>
  <c r="B1977" i="34"/>
  <c r="Q1977" i="34" s="1"/>
  <c r="B1978" i="34"/>
  <c r="A1978" i="34" s="1"/>
  <c r="B1979" i="34"/>
  <c r="Z1979" i="34" s="1"/>
  <c r="B1980" i="34"/>
  <c r="A1980" i="34" s="1"/>
  <c r="B1981" i="34"/>
  <c r="B1982" i="34"/>
  <c r="P1982" i="34" s="1"/>
  <c r="B1983" i="34"/>
  <c r="B1984" i="34"/>
  <c r="A1984" i="34" s="1"/>
  <c r="B1985" i="34"/>
  <c r="A1985" i="34" s="1"/>
  <c r="B1986" i="34"/>
  <c r="Q1986" i="34" s="1"/>
  <c r="B1987" i="34"/>
  <c r="B1988" i="34"/>
  <c r="O1988" i="34" s="1"/>
  <c r="B1989" i="34"/>
  <c r="U1989" i="34" s="1"/>
  <c r="B1990" i="34"/>
  <c r="O1990" i="34" s="1"/>
  <c r="B1991" i="34"/>
  <c r="U1991" i="34" s="1"/>
  <c r="B1992" i="34"/>
  <c r="O1992" i="34" s="1"/>
  <c r="B1993" i="34"/>
  <c r="O1993" i="34" s="1"/>
  <c r="B1994" i="34"/>
  <c r="A1994" i="34" s="1"/>
  <c r="B1995" i="34"/>
  <c r="U1995" i="34" s="1"/>
  <c r="B2011" i="34"/>
  <c r="P2011" i="34" s="1"/>
  <c r="B2012" i="34"/>
  <c r="Q2012" i="34" s="1"/>
  <c r="B2013" i="34"/>
  <c r="Q2013" i="34" s="1"/>
  <c r="B2014" i="34"/>
  <c r="P2014" i="34" s="1"/>
  <c r="B2015" i="34"/>
  <c r="A2015" i="34" s="1"/>
  <c r="B2022" i="34"/>
  <c r="Q2022" i="34" s="1"/>
  <c r="B2023" i="34"/>
  <c r="Q2023" i="34" s="1"/>
  <c r="B2024" i="34"/>
  <c r="Q2024" i="34" s="1"/>
  <c r="B2025" i="34"/>
  <c r="B2027" i="34"/>
  <c r="Z2027" i="34" s="1"/>
  <c r="B2028" i="34"/>
  <c r="B2029" i="34"/>
  <c r="Q2029" i="34" s="1"/>
  <c r="B2032" i="34"/>
  <c r="A2032" i="34" s="1"/>
  <c r="B2033" i="34"/>
  <c r="B2044" i="34"/>
  <c r="B2045" i="34"/>
  <c r="O2045" i="34" s="1"/>
  <c r="B2046" i="34"/>
  <c r="Q2046" i="34" s="1"/>
  <c r="B2047" i="34"/>
  <c r="A2047" i="34" s="1"/>
  <c r="B2048" i="34"/>
  <c r="U2048" i="34" s="1"/>
  <c r="B2067" i="34"/>
  <c r="Z2067" i="34" s="1"/>
  <c r="B2068" i="34"/>
  <c r="Q2068" i="34" s="1"/>
  <c r="B2069" i="34"/>
  <c r="Q2069" i="34" s="1"/>
  <c r="B2071" i="34"/>
  <c r="Z2071" i="34" s="1"/>
  <c r="B2072" i="34"/>
  <c r="U2072" i="34" s="1"/>
  <c r="B2073" i="34"/>
  <c r="O2073" i="34" s="1"/>
  <c r="B2074" i="34"/>
  <c r="B2075" i="34"/>
  <c r="B2208" i="34"/>
  <c r="P2208" i="34" s="1"/>
  <c r="B2209" i="34"/>
  <c r="A2209" i="34" s="1"/>
  <c r="B2214" i="34"/>
  <c r="Q2214" i="34" s="1"/>
  <c r="B2215" i="34"/>
  <c r="A2215" i="34" s="1"/>
  <c r="B2217" i="34"/>
  <c r="A2217" i="34" s="1"/>
  <c r="B2218" i="34"/>
  <c r="Q2218" i="34" s="1"/>
  <c r="B2238" i="34"/>
  <c r="U2238" i="34" s="1"/>
  <c r="B2239" i="34"/>
  <c r="B2240" i="34"/>
  <c r="Z2240" i="34" s="1"/>
  <c r="B2241" i="34"/>
  <c r="A2241" i="34" s="1"/>
  <c r="B2242" i="34"/>
  <c r="B2243" i="34"/>
  <c r="Z2243" i="34" s="1"/>
  <c r="B2244" i="34"/>
  <c r="O2244" i="34" s="1"/>
  <c r="B2245" i="34"/>
  <c r="A2245" i="34" s="1"/>
  <c r="B2247" i="34"/>
  <c r="Z2247" i="34" s="1"/>
  <c r="B2248" i="34"/>
  <c r="U2248" i="34" s="1"/>
  <c r="B2249" i="34"/>
  <c r="Z2249" i="34" s="1"/>
  <c r="B2269" i="34"/>
  <c r="A2269" i="34" s="1"/>
  <c r="B2271" i="34"/>
  <c r="B2276" i="34"/>
  <c r="B2267" i="34"/>
  <c r="U2267" i="34" s="1"/>
  <c r="B2277" i="34"/>
  <c r="B2274" i="34"/>
  <c r="B2278" i="34"/>
  <c r="A2278" i="34" s="1"/>
  <c r="B2292" i="34"/>
  <c r="P2292" i="34" s="1"/>
  <c r="B2265" i="34"/>
  <c r="Z2265" i="34" s="1"/>
  <c r="B2266" i="34"/>
  <c r="O2266" i="34" s="1"/>
  <c r="B2272" i="34"/>
  <c r="B2286" i="34"/>
  <c r="A2286" i="34" s="1"/>
  <c r="B2283" i="34"/>
  <c r="A2283" i="34" s="1"/>
  <c r="B2290" i="34"/>
  <c r="P2290" i="34" s="1"/>
  <c r="B2268" i="34"/>
  <c r="U2268" i="34" s="1"/>
  <c r="B2273" i="34"/>
  <c r="O2273" i="34" s="1"/>
  <c r="B2270" i="34"/>
  <c r="O2270" i="34" s="1"/>
  <c r="B2294" i="34"/>
  <c r="O2294" i="34" s="1"/>
  <c r="B2275" i="34"/>
  <c r="O2275" i="34" s="1"/>
  <c r="B2284" i="34"/>
  <c r="B2300" i="34"/>
  <c r="U2300" i="34" s="1"/>
  <c r="B2285" i="34"/>
  <c r="Q2285" i="34" s="1"/>
  <c r="B2287" i="34"/>
  <c r="P2287" i="34" s="1"/>
  <c r="B2301" i="34"/>
  <c r="Z2301" i="34" s="1"/>
  <c r="B2308" i="34"/>
  <c r="Q2308" i="34" s="1"/>
  <c r="B2253" i="34"/>
  <c r="P2253" i="34" s="1"/>
  <c r="B2256" i="34"/>
  <c r="Z2256" i="34" s="1"/>
  <c r="B2259" i="34"/>
  <c r="O2259" i="34" s="1"/>
  <c r="B2305" i="34"/>
  <c r="U2305" i="34" s="1"/>
  <c r="B2302" i="34"/>
  <c r="O2302" i="34" s="1"/>
  <c r="B2313" i="34"/>
  <c r="U2313" i="34" s="1"/>
  <c r="B2261" i="34"/>
  <c r="Q2261" i="34" s="1"/>
  <c r="B2288" i="34"/>
  <c r="O2288" i="34" s="1"/>
  <c r="B2263" i="34"/>
  <c r="Z2263" i="34" s="1"/>
  <c r="B2303" i="34"/>
  <c r="A2303" i="34" s="1"/>
  <c r="B2262" i="34"/>
  <c r="Z2262" i="34" s="1"/>
  <c r="B2306" i="34"/>
  <c r="P2306" i="34" s="1"/>
  <c r="B2307" i="34"/>
  <c r="B2293" i="34"/>
  <c r="U2293" i="34" s="1"/>
  <c r="B2299" i="34"/>
  <c r="O2299" i="34" s="1"/>
  <c r="B2279" i="34"/>
  <c r="Q2279" i="34" s="1"/>
  <c r="B2281" i="34"/>
  <c r="Z2281" i="34" s="1"/>
  <c r="B2257" i="34"/>
  <c r="A2257" i="34" s="1"/>
  <c r="B2296" i="34"/>
  <c r="U2296" i="34" s="1"/>
  <c r="B2258" i="34"/>
  <c r="A2258" i="34" s="1"/>
  <c r="B2295" i="34"/>
  <c r="Q2295" i="34" s="1"/>
  <c r="B2254" i="34"/>
  <c r="Z2254" i="34" s="1"/>
  <c r="B2282" i="34"/>
  <c r="U2282" i="34" s="1"/>
  <c r="B2291" i="34"/>
  <c r="Q2291" i="34" s="1"/>
  <c r="B2297" i="34"/>
  <c r="B2314" i="34"/>
  <c r="U2314" i="34" s="1"/>
  <c r="B2318" i="34"/>
  <c r="B2317" i="34"/>
  <c r="P2317" i="34" s="1"/>
  <c r="B2251" i="34"/>
  <c r="O2251" i="34" s="1"/>
  <c r="B2304" i="34"/>
  <c r="P2304" i="34" s="1"/>
  <c r="B2252" i="34"/>
  <c r="U2252" i="34" s="1"/>
  <c r="B2280" i="34"/>
  <c r="Q2280" i="34" s="1"/>
  <c r="B2310" i="34"/>
  <c r="A2310" i="34" s="1"/>
  <c r="B2298" i="34"/>
  <c r="A2298" i="34" s="1"/>
  <c r="B2255" i="34"/>
  <c r="U2255" i="34" s="1"/>
  <c r="B2315" i="34"/>
  <c r="A2315" i="34" s="1"/>
  <c r="B2264" i="34"/>
  <c r="B2312" i="34"/>
  <c r="Q2312" i="34" s="1"/>
  <c r="B2260" i="34"/>
  <c r="B2309" i="34"/>
  <c r="O2309" i="34" s="1"/>
  <c r="B2316" i="34"/>
  <c r="B2289" i="34"/>
  <c r="Z2289" i="34" s="1"/>
  <c r="B2311" i="34"/>
  <c r="P2311" i="34" s="1"/>
  <c r="B2250" i="34"/>
  <c r="A2250" i="34" s="1"/>
  <c r="B2319" i="34"/>
  <c r="Q2319" i="34" s="1"/>
  <c r="B1243" i="34"/>
  <c r="O1243" i="34" s="1"/>
  <c r="B1256" i="34"/>
  <c r="U1256" i="34" s="1"/>
  <c r="B1257" i="34"/>
  <c r="B1282" i="34"/>
  <c r="Q1282" i="34" s="1"/>
  <c r="B1308" i="34"/>
  <c r="A1308" i="34" s="1"/>
  <c r="B1313" i="34"/>
  <c r="P1313" i="34" s="1"/>
  <c r="B1314" i="34"/>
  <c r="A1314" i="34" s="1"/>
  <c r="B1452" i="34"/>
  <c r="B1555" i="34"/>
  <c r="B1556" i="34"/>
  <c r="U1556" i="34" s="1"/>
  <c r="B1573" i="34"/>
  <c r="Z1573" i="34" s="1"/>
  <c r="B1574" i="34"/>
  <c r="Z1574" i="34" s="1"/>
  <c r="B1724" i="34"/>
  <c r="P1724" i="34" s="1"/>
  <c r="B1731" i="34"/>
  <c r="Q1731" i="34" s="1"/>
  <c r="B1752" i="34"/>
  <c r="A1752" i="34" s="1"/>
  <c r="B1249" i="34"/>
  <c r="Q1249" i="34" s="1"/>
  <c r="B1258" i="34"/>
  <c r="O1258" i="34" s="1"/>
  <c r="B1259" i="34"/>
  <c r="O1259" i="34" s="1"/>
  <c r="B1283" i="34"/>
  <c r="A1283" i="34" s="1"/>
  <c r="B1284" i="34"/>
  <c r="U1284" i="34" s="1"/>
  <c r="B1315" i="34"/>
  <c r="B1317" i="34"/>
  <c r="P1317" i="34" s="1"/>
  <c r="B1318" i="34"/>
  <c r="B1319" i="34"/>
  <c r="U1319" i="34" s="1"/>
  <c r="B1453" i="34"/>
  <c r="B1454" i="34"/>
  <c r="O1454" i="34" s="1"/>
  <c r="B1455" i="34"/>
  <c r="Q1455" i="34" s="1"/>
  <c r="B1554" i="34"/>
  <c r="B1557" i="34"/>
  <c r="Q1557" i="34" s="1"/>
  <c r="B1575" i="34"/>
  <c r="P1575" i="34" s="1"/>
  <c r="B1579" i="34"/>
  <c r="P1579" i="34" s="1"/>
  <c r="B1580" i="34"/>
  <c r="Z1580" i="34" s="1"/>
  <c r="B1581" i="34"/>
  <c r="Z1581" i="34" s="1"/>
  <c r="B1582" i="34"/>
  <c r="Z1582" i="34" s="1"/>
  <c r="B1583" i="34"/>
  <c r="A1583" i="34" s="1"/>
  <c r="B1725" i="34"/>
  <c r="Q1725" i="34" s="1"/>
  <c r="B1726" i="34"/>
  <c r="U1726" i="34" s="1"/>
  <c r="B1732" i="34"/>
  <c r="U1732" i="34" s="1"/>
  <c r="B1733" i="34"/>
  <c r="A1733" i="34" s="1"/>
  <c r="B1753" i="34"/>
  <c r="P1753" i="34" s="1"/>
  <c r="B1885" i="34"/>
  <c r="B1902" i="34"/>
  <c r="Z1902" i="34" s="1"/>
  <c r="B1922" i="34"/>
  <c r="A1922" i="34" s="1"/>
  <c r="B1923" i="34"/>
  <c r="Q1923" i="34" s="1"/>
  <c r="B2016" i="34"/>
  <c r="B2037" i="34"/>
  <c r="Z2037" i="34" s="1"/>
  <c r="B2038" i="34"/>
  <c r="P2038" i="34" s="1"/>
  <c r="B2049" i="34"/>
  <c r="O2049" i="34" s="1"/>
  <c r="B2050" i="34"/>
  <c r="P2050" i="34" s="1"/>
  <c r="B1886" i="34"/>
  <c r="A1886" i="34" s="1"/>
  <c r="B1903" i="34"/>
  <c r="U1903" i="34" s="1"/>
  <c r="T8" i="43"/>
  <c r="B1838" i="34"/>
  <c r="Z1838" i="34" s="1"/>
  <c r="B1775" i="34"/>
  <c r="Z1775" i="34" s="1"/>
  <c r="B1774" i="34"/>
  <c r="A1774" i="34" s="1"/>
  <c r="B1840" i="34"/>
  <c r="B1814" i="34"/>
  <c r="A1814" i="34" s="1"/>
  <c r="B1812" i="34"/>
  <c r="U1812" i="34" s="1"/>
  <c r="B1779" i="34"/>
  <c r="O1779" i="34" s="1"/>
  <c r="B1799" i="34"/>
  <c r="A1799" i="34" s="1"/>
  <c r="B1784" i="34"/>
  <c r="B1782" i="34"/>
  <c r="B1817" i="34"/>
  <c r="B1794" i="34"/>
  <c r="B1848" i="34"/>
  <c r="B1776" i="34"/>
  <c r="U1776" i="34" s="1"/>
  <c r="B1873" i="34"/>
  <c r="A1873" i="34" s="1"/>
  <c r="B1772" i="34"/>
  <c r="Z1772" i="34" s="1"/>
  <c r="B1877" i="34"/>
  <c r="U1877" i="34" s="1"/>
  <c r="B1815" i="34"/>
  <c r="Q1815" i="34" s="1"/>
  <c r="B1833" i="34"/>
  <c r="A1833" i="34" s="1"/>
  <c r="B1855" i="34"/>
  <c r="B1828" i="34"/>
  <c r="A1828" i="34" s="1"/>
  <c r="B1842" i="34"/>
  <c r="P1842" i="34" s="1"/>
  <c r="B1864" i="34"/>
  <c r="A1864" i="34" s="1"/>
  <c r="B1849" i="34"/>
  <c r="B1830" i="34"/>
  <c r="B1868" i="34"/>
  <c r="U1868" i="34" s="1"/>
  <c r="B1808" i="34"/>
  <c r="B1749" i="34"/>
  <c r="Q1749" i="34" s="1"/>
  <c r="B1748" i="34"/>
  <c r="P1748" i="34" s="1"/>
  <c r="B1741" i="34"/>
  <c r="Z1741" i="34" s="1"/>
  <c r="B1740" i="34"/>
  <c r="O1740" i="34" s="1"/>
  <c r="B1739" i="34"/>
  <c r="B1745" i="34"/>
  <c r="Z1745" i="34" s="1"/>
  <c r="B1744" i="34"/>
  <c r="O1744" i="34" s="1"/>
  <c r="B1743" i="34"/>
  <c r="Q1743" i="34" s="1"/>
  <c r="B1738" i="34"/>
  <c r="U1738" i="34" s="1"/>
  <c r="B1737" i="34"/>
  <c r="P1737" i="34" s="1"/>
  <c r="B1735" i="34"/>
  <c r="P1735" i="34" s="1"/>
  <c r="B1734" i="34"/>
  <c r="U1734" i="34" s="1"/>
  <c r="B1730" i="34"/>
  <c r="A1730" i="34" s="1"/>
  <c r="B1729" i="34"/>
  <c r="P1729" i="34" s="1"/>
  <c r="B1598" i="34"/>
  <c r="B1597" i="34"/>
  <c r="U1597" i="34" s="1"/>
  <c r="B1596" i="34"/>
  <c r="B1595" i="34"/>
  <c r="O1595" i="34" s="1"/>
  <c r="B1594" i="34"/>
  <c r="B1593" i="34"/>
  <c r="Q1593" i="34" s="1"/>
  <c r="B1566" i="34"/>
  <c r="B1565" i="34"/>
  <c r="Z1565" i="34" s="1"/>
  <c r="B1462" i="34"/>
  <c r="O1462" i="34" s="1"/>
  <c r="B1461" i="34"/>
  <c r="Z1461" i="34" s="1"/>
  <c r="B1460" i="34"/>
  <c r="U1460" i="34" s="1"/>
  <c r="B1459" i="34"/>
  <c r="A1459" i="34" s="1"/>
  <c r="B1458" i="34"/>
  <c r="U1458" i="34" s="1"/>
  <c r="B1464" i="34"/>
  <c r="B1463" i="34"/>
  <c r="A1463" i="34" s="1"/>
  <c r="B1539" i="34"/>
  <c r="U1539" i="34" s="1"/>
  <c r="B1530" i="34"/>
  <c r="Z1530" i="34" s="1"/>
  <c r="B1468" i="34"/>
  <c r="U1468" i="34" s="1"/>
  <c r="B1474" i="34"/>
  <c r="P1474" i="34" s="1"/>
  <c r="B1472" i="34"/>
  <c r="P1472" i="34" s="1"/>
  <c r="B1492" i="34"/>
  <c r="Z1492" i="34" s="1"/>
  <c r="B1501" i="34"/>
  <c r="A1501" i="34" s="1"/>
  <c r="B1491" i="34"/>
  <c r="Q1491" i="34" s="1"/>
  <c r="B1504" i="34"/>
  <c r="U1504" i="34" s="1"/>
  <c r="B1490" i="34"/>
  <c r="Q1490" i="34" s="1"/>
  <c r="B1495" i="34"/>
  <c r="P1495" i="34" s="1"/>
  <c r="B1494" i="34"/>
  <c r="O1494" i="34" s="1"/>
  <c r="B1493" i="34"/>
  <c r="Z1493" i="34" s="1"/>
  <c r="B1523" i="34"/>
  <c r="Q1523" i="34" s="1"/>
  <c r="B1520" i="34"/>
  <c r="P1520" i="34" s="1"/>
  <c r="B1521" i="34"/>
  <c r="A1521" i="34" s="1"/>
  <c r="B1497" i="34"/>
  <c r="A1497" i="34" s="1"/>
  <c r="B1512" i="34"/>
  <c r="Z1512" i="34" s="1"/>
  <c r="B1486" i="34"/>
  <c r="A1486" i="34" s="1"/>
  <c r="B1487" i="34"/>
  <c r="B1488" i="34"/>
  <c r="Z1488" i="34" s="1"/>
  <c r="B1482" i="34"/>
  <c r="Q1482" i="34" s="1"/>
  <c r="B1485" i="34"/>
  <c r="Q1485" i="34" s="1"/>
  <c r="B1525" i="34"/>
  <c r="Q1525" i="34" s="1"/>
  <c r="B1489" i="34"/>
  <c r="Z1489" i="34" s="1"/>
  <c r="B1514" i="34"/>
  <c r="B1537" i="34"/>
  <c r="A1537" i="34" s="1"/>
  <c r="B1526" i="34"/>
  <c r="P1526" i="34" s="1"/>
  <c r="B1532" i="34"/>
  <c r="P1532" i="34" s="1"/>
  <c r="B1509" i="34"/>
  <c r="U1509" i="34" s="1"/>
  <c r="B1513" i="34"/>
  <c r="Z1513" i="34" s="1"/>
  <c r="B1508" i="34"/>
  <c r="Q1508" i="34" s="1"/>
  <c r="B1524" i="34"/>
  <c r="U1524" i="34" s="1"/>
  <c r="B1481" i="34"/>
  <c r="U1481" i="34" s="1"/>
  <c r="B1507" i="34"/>
  <c r="A1507" i="34" s="1"/>
  <c r="B1498" i="34"/>
  <c r="P1498" i="34" s="1"/>
  <c r="B1496" i="34"/>
  <c r="P1496" i="34" s="1"/>
  <c r="B1473" i="34"/>
  <c r="Q1473" i="34" s="1"/>
  <c r="B1480" i="34"/>
  <c r="U1480" i="34" s="1"/>
  <c r="B1475" i="34"/>
  <c r="B1476" i="34"/>
  <c r="A1476" i="34" s="1"/>
  <c r="B1500" i="34"/>
  <c r="P1500" i="34" s="1"/>
  <c r="B1478" i="34"/>
  <c r="O1478" i="34" s="1"/>
  <c r="B1518" i="34"/>
  <c r="A1518" i="34" s="1"/>
  <c r="B1470" i="34"/>
  <c r="P1470" i="34" s="1"/>
  <c r="B1535" i="34"/>
  <c r="Q1535" i="34" s="1"/>
  <c r="B1529" i="34"/>
  <c r="Z1529" i="34" s="1"/>
  <c r="B1528" i="34"/>
  <c r="U1528" i="34" s="1"/>
  <c r="B1484" i="34"/>
  <c r="B1536" i="34"/>
  <c r="O1536" i="34" s="1"/>
  <c r="B1519" i="34"/>
  <c r="B1499" i="34"/>
  <c r="U1499" i="34" s="1"/>
  <c r="B1534" i="34"/>
  <c r="Q1534" i="34" s="1"/>
  <c r="B1477" i="34"/>
  <c r="A1477" i="34" s="1"/>
  <c r="B1471" i="34"/>
  <c r="A1471" i="34" s="1"/>
  <c r="B1517" i="34"/>
  <c r="U1517" i="34" s="1"/>
  <c r="B1479" i="34"/>
  <c r="P1479" i="34" s="1"/>
  <c r="B1522" i="34"/>
  <c r="Z1522" i="34" s="1"/>
  <c r="B1505" i="34"/>
  <c r="A1505" i="34" s="1"/>
  <c r="B1531" i="34"/>
  <c r="P1531" i="34" s="1"/>
  <c r="B1503" i="34"/>
  <c r="A1503" i="34" s="1"/>
  <c r="B1527" i="34"/>
  <c r="Z1527" i="34" s="1"/>
  <c r="B1502" i="34"/>
  <c r="B1483" i="34"/>
  <c r="B1533" i="34"/>
  <c r="B1511" i="34"/>
  <c r="A1511" i="34" s="1"/>
  <c r="B1510" i="34"/>
  <c r="Q1510" i="34" s="1"/>
  <c r="B1516" i="34"/>
  <c r="B1515" i="34"/>
  <c r="U1515" i="34" s="1"/>
  <c r="B1506" i="34"/>
  <c r="O1506" i="34" s="1"/>
  <c r="B1538" i="34"/>
  <c r="A1538" i="34" s="1"/>
  <c r="B1469" i="34"/>
  <c r="P1469" i="34" s="1"/>
  <c r="B1467" i="34"/>
  <c r="Z1467" i="34" s="1"/>
  <c r="B1466" i="34"/>
  <c r="O1466" i="34" s="1"/>
  <c r="B1457" i="34"/>
  <c r="A1457" i="34" s="1"/>
  <c r="B1456" i="34"/>
  <c r="O1456" i="34" s="1"/>
  <c r="B1451" i="34"/>
  <c r="U1451" i="34" s="1"/>
  <c r="B1450" i="34"/>
  <c r="B1449" i="34"/>
  <c r="A1449" i="34" s="1"/>
  <c r="B1448" i="34"/>
  <c r="B1447" i="34"/>
  <c r="U1447" i="34" s="1"/>
  <c r="B1446" i="34"/>
  <c r="Q1446" i="34" s="1"/>
  <c r="B1445" i="34"/>
  <c r="Q1445" i="34" s="1"/>
  <c r="B1444" i="34"/>
  <c r="P1444" i="34" s="1"/>
  <c r="B1443" i="34"/>
  <c r="Z1443" i="34" s="1"/>
  <c r="B1306" i="34"/>
  <c r="O1306" i="34" s="1"/>
  <c r="B1305" i="34"/>
  <c r="O1305" i="34" s="1"/>
  <c r="B1304" i="34"/>
  <c r="P1304" i="34" s="1"/>
  <c r="B1303" i="34"/>
  <c r="Z1303" i="34" s="1"/>
  <c r="B1302" i="34"/>
  <c r="Q1302" i="34" s="1"/>
  <c r="B1300" i="34"/>
  <c r="Q1300" i="34" s="1"/>
  <c r="B1299" i="34"/>
  <c r="A1299" i="34" s="1"/>
  <c r="B1280" i="34"/>
  <c r="B1279" i="34"/>
  <c r="Z1279" i="34" s="1"/>
  <c r="B1278" i="34"/>
  <c r="P1278" i="34" s="1"/>
  <c r="B1277" i="34"/>
  <c r="P1277" i="34" s="1"/>
  <c r="B1276" i="34"/>
  <c r="P1276" i="34" s="1"/>
  <c r="B1275" i="34"/>
  <c r="Z1275" i="34" s="1"/>
  <c r="B1274" i="34"/>
  <c r="B1273" i="34"/>
  <c r="O1273" i="34" s="1"/>
  <c r="B1271" i="34"/>
  <c r="B1270" i="34"/>
  <c r="Z1270" i="34" s="1"/>
  <c r="B1269" i="34"/>
  <c r="Z1269" i="34" s="1"/>
  <c r="B1268" i="34"/>
  <c r="Q1268" i="34" s="1"/>
  <c r="B1266" i="34"/>
  <c r="O1266" i="34" s="1"/>
  <c r="B1265" i="34"/>
  <c r="B1264" i="34"/>
  <c r="B1263" i="34"/>
  <c r="Z1263" i="34" s="1"/>
  <c r="B1262" i="34"/>
  <c r="A1262" i="34" s="1"/>
  <c r="B1261" i="34"/>
  <c r="U1261" i="34" s="1"/>
  <c r="B1255" i="34"/>
  <c r="Z1255" i="34" s="1"/>
  <c r="B1254" i="34"/>
  <c r="U1254" i="34" s="1"/>
  <c r="B1253" i="34"/>
  <c r="O1253" i="34" s="1"/>
  <c r="B1252" i="34"/>
  <c r="O1252" i="34" s="1"/>
  <c r="B1251" i="34"/>
  <c r="A1251" i="34" s="1"/>
  <c r="B1250" i="34"/>
  <c r="O1250" i="34" s="1"/>
  <c r="B1247" i="34"/>
  <c r="U1247" i="34" s="1"/>
  <c r="B1246" i="34"/>
  <c r="P1246" i="34" s="1"/>
  <c r="B1242" i="34"/>
  <c r="U1242" i="34" s="1"/>
  <c r="B1241" i="34"/>
  <c r="U1241" i="34" s="1"/>
  <c r="B1240" i="34"/>
  <c r="A1240" i="34" s="1"/>
  <c r="B1239" i="34"/>
  <c r="O1239" i="34" s="1"/>
  <c r="B1572" i="34"/>
  <c r="P1572" i="34" s="1"/>
  <c r="B1571" i="34"/>
  <c r="P1571" i="34" s="1"/>
  <c r="B1293" i="34"/>
  <c r="O1293" i="34" s="1"/>
  <c r="B1292" i="34"/>
  <c r="A1292" i="34" s="1"/>
  <c r="B1570" i="34"/>
  <c r="Z1570" i="34" s="1"/>
  <c r="B1569" i="34"/>
  <c r="O1569" i="34" s="1"/>
  <c r="B1291" i="34"/>
  <c r="Z1291" i="34" s="1"/>
  <c r="B1290" i="34"/>
  <c r="P1290" i="34" s="1"/>
  <c r="B1312" i="34"/>
  <c r="A1312" i="34" s="1"/>
  <c r="B1311" i="34"/>
  <c r="A1311" i="34" s="1"/>
  <c r="B1289" i="34"/>
  <c r="B1288" i="34"/>
  <c r="U1288" i="34" s="1"/>
  <c r="B1728" i="34"/>
  <c r="A1728" i="34" s="1"/>
  <c r="B1727" i="34"/>
  <c r="O1727" i="34" s="1"/>
  <c r="B1310" i="34"/>
  <c r="Z1310" i="34" s="1"/>
  <c r="B1309" i="34"/>
  <c r="Z1309" i="34" s="1"/>
  <c r="B1553" i="34"/>
  <c r="A1553" i="34" s="1"/>
  <c r="B1552" i="34"/>
  <c r="B1245" i="34"/>
  <c r="A1245" i="34" s="1"/>
  <c r="B1244" i="34"/>
  <c r="B1751" i="34"/>
  <c r="A1751" i="34" s="1"/>
  <c r="B1750" i="34"/>
  <c r="A1750" i="34" s="1"/>
  <c r="B1568" i="34"/>
  <c r="A1568" i="34" s="1"/>
  <c r="B1567" i="34"/>
  <c r="P1567" i="34" s="1"/>
  <c r="B1287" i="34"/>
  <c r="Z1287" i="34" s="1"/>
  <c r="B1286" i="34"/>
  <c r="Q1286" i="34" s="1"/>
  <c r="B2213" i="34"/>
  <c r="A2213" i="34" s="1"/>
  <c r="B2021" i="34"/>
  <c r="B1442" i="34"/>
  <c r="Q1442" i="34" s="1"/>
  <c r="B1441" i="34"/>
  <c r="U1441" i="34" s="1"/>
  <c r="B1440" i="34"/>
  <c r="A1440" i="34" s="1"/>
  <c r="B1439" i="34"/>
  <c r="U1439" i="34" s="1"/>
  <c r="B1438" i="34"/>
  <c r="B1437" i="34"/>
  <c r="U1437" i="34" s="1"/>
  <c r="B1436" i="34"/>
  <c r="B1435" i="34"/>
  <c r="B1434" i="34"/>
  <c r="Z1434" i="34" s="1"/>
  <c r="B1433" i="34"/>
  <c r="P1433" i="34" s="1"/>
  <c r="B1432" i="34"/>
  <c r="B1431" i="34"/>
  <c r="P1431" i="34" s="1"/>
  <c r="B1430" i="34"/>
  <c r="O1430" i="34" s="1"/>
  <c r="B1429" i="34"/>
  <c r="U1429" i="34" s="1"/>
  <c r="B1428" i="34"/>
  <c r="A1428" i="34" s="1"/>
  <c r="B1427" i="34"/>
  <c r="B1426" i="34"/>
  <c r="B1425" i="34"/>
  <c r="A1425" i="34" s="1"/>
  <c r="B1424" i="34"/>
  <c r="Z1424" i="34" s="1"/>
  <c r="B1423" i="34"/>
  <c r="A1423" i="34" s="1"/>
  <c r="B1422" i="34"/>
  <c r="Z1422" i="34" s="1"/>
  <c r="B1421" i="34"/>
  <c r="B1420" i="34"/>
  <c r="B1419" i="34"/>
  <c r="P1419" i="34" s="1"/>
  <c r="B1418" i="34"/>
  <c r="U1418" i="34" s="1"/>
  <c r="B1417" i="34"/>
  <c r="P1417" i="34" s="1"/>
  <c r="B1416" i="34"/>
  <c r="A1416" i="34" s="1"/>
  <c r="B1415" i="34"/>
  <c r="P1415" i="34" s="1"/>
  <c r="B1414" i="34"/>
  <c r="Z1414" i="34" s="1"/>
  <c r="B1413" i="34"/>
  <c r="A1413" i="34" s="1"/>
  <c r="B1412" i="34"/>
  <c r="Z1412" i="34" s="1"/>
  <c r="B1411" i="34"/>
  <c r="A1411" i="34" s="1"/>
  <c r="B1410" i="34"/>
  <c r="O1410" i="34" s="1"/>
  <c r="B1409" i="34"/>
  <c r="A1409" i="34" s="1"/>
  <c r="B1408" i="34"/>
  <c r="Z1408" i="34" s="1"/>
  <c r="B1407" i="34"/>
  <c r="P1407" i="34" s="1"/>
  <c r="B1406" i="34"/>
  <c r="U1406" i="34" s="1"/>
  <c r="B1405" i="34"/>
  <c r="A1405" i="34" s="1"/>
  <c r="B1404" i="34"/>
  <c r="B1403" i="34"/>
  <c r="Q1403" i="34" s="1"/>
  <c r="B1402" i="34"/>
  <c r="U1402" i="34" s="1"/>
  <c r="B1401" i="34"/>
  <c r="U1401" i="34" s="1"/>
  <c r="B1400" i="34"/>
  <c r="Z1400" i="34" s="1"/>
  <c r="B1399" i="34"/>
  <c r="B1398" i="34"/>
  <c r="A1398" i="34" s="1"/>
  <c r="B1397" i="34"/>
  <c r="O1397" i="34" s="1"/>
  <c r="B1396" i="34"/>
  <c r="A1396" i="34" s="1"/>
  <c r="B1395" i="34"/>
  <c r="Z1395" i="34" s="1"/>
  <c r="B1394" i="34"/>
  <c r="B1393" i="34"/>
  <c r="O1393" i="34" s="1"/>
  <c r="B1392" i="34"/>
  <c r="P1392" i="34" s="1"/>
  <c r="B1391" i="34"/>
  <c r="B1390" i="34"/>
  <c r="A1390" i="34" s="1"/>
  <c r="B1389" i="34"/>
  <c r="P1389" i="34" s="1"/>
  <c r="B1388" i="34"/>
  <c r="A1388" i="34" s="1"/>
  <c r="B1387" i="34"/>
  <c r="Z1387" i="34" s="1"/>
  <c r="B1386" i="34"/>
  <c r="U1386" i="34" s="1"/>
  <c r="B1385" i="34"/>
  <c r="A1385" i="34" s="1"/>
  <c r="B1384" i="34"/>
  <c r="P1384" i="34" s="1"/>
  <c r="B1383" i="34"/>
  <c r="B1382" i="34"/>
  <c r="P1382" i="34" s="1"/>
  <c r="B1381" i="34"/>
  <c r="O1381" i="34" s="1"/>
  <c r="B1380" i="34"/>
  <c r="A1380" i="34" s="1"/>
  <c r="B1379" i="34"/>
  <c r="Q1379" i="34" s="1"/>
  <c r="B1378" i="34"/>
  <c r="P1378" i="34" s="1"/>
  <c r="B1377" i="34"/>
  <c r="A1377" i="34" s="1"/>
  <c r="B1376" i="34"/>
  <c r="B1375" i="34"/>
  <c r="P1375" i="34" s="1"/>
  <c r="B1374" i="34"/>
  <c r="Q1374" i="34" s="1"/>
  <c r="B1373" i="34"/>
  <c r="A1373" i="34" s="1"/>
  <c r="B1372" i="34"/>
  <c r="B1371" i="34"/>
  <c r="O1371" i="34" s="1"/>
  <c r="B1370" i="34"/>
  <c r="O1370" i="34" s="1"/>
  <c r="B1369" i="34"/>
  <c r="U1369" i="34" s="1"/>
  <c r="B1368" i="34"/>
  <c r="Q1368" i="34" s="1"/>
  <c r="B1367" i="34"/>
  <c r="Q1367" i="34" s="1"/>
  <c r="B1366" i="34"/>
  <c r="Z1366" i="34" s="1"/>
  <c r="B1365" i="34"/>
  <c r="Q1365" i="34" s="1"/>
  <c r="B1364" i="34"/>
  <c r="Z1364" i="34" s="1"/>
  <c r="B1363" i="34"/>
  <c r="B1362" i="34"/>
  <c r="A1362" i="34" s="1"/>
  <c r="B1361" i="34"/>
  <c r="P1361" i="34" s="1"/>
  <c r="B1360" i="34"/>
  <c r="A1360" i="34" s="1"/>
  <c r="B1359" i="34"/>
  <c r="P1359" i="34" s="1"/>
  <c r="B1358" i="34"/>
  <c r="A1358" i="34" s="1"/>
  <c r="B1357" i="34"/>
  <c r="U1357" i="34" s="1"/>
  <c r="B1356" i="34"/>
  <c r="B1355" i="34"/>
  <c r="P1355" i="34" s="1"/>
  <c r="B1354" i="34"/>
  <c r="Z1354" i="34" s="1"/>
  <c r="B1353" i="34"/>
  <c r="O1353" i="34" s="1"/>
  <c r="B1352" i="34"/>
  <c r="U1352" i="34" s="1"/>
  <c r="B1351" i="34"/>
  <c r="A1351" i="34" s="1"/>
  <c r="B1350" i="34"/>
  <c r="Z1350" i="34" s="1"/>
  <c r="B1349" i="34"/>
  <c r="A1349" i="34" s="1"/>
  <c r="B1348" i="34"/>
  <c r="B1347" i="34"/>
  <c r="Q1347" i="34" s="1"/>
  <c r="B1346" i="34"/>
  <c r="U1346" i="34" s="1"/>
  <c r="B1345" i="34"/>
  <c r="O1345" i="34" s="1"/>
  <c r="B1344" i="34"/>
  <c r="A1344" i="34" s="1"/>
  <c r="B1343" i="34"/>
  <c r="B1342" i="34"/>
  <c r="U1342" i="34" s="1"/>
  <c r="B1341" i="34"/>
  <c r="P1341" i="34" s="1"/>
  <c r="B1340" i="34"/>
  <c r="U1340" i="34" s="1"/>
  <c r="B1339" i="34"/>
  <c r="Z1339" i="34" s="1"/>
  <c r="B1338" i="34"/>
  <c r="A1338" i="34" s="1"/>
  <c r="B1337" i="34"/>
  <c r="A1337" i="34" s="1"/>
  <c r="B1336" i="34"/>
  <c r="B1335" i="34"/>
  <c r="U1335" i="34" s="1"/>
  <c r="B1334" i="34"/>
  <c r="U1334" i="34" s="1"/>
  <c r="B1333" i="34"/>
  <c r="O1333" i="34" s="1"/>
  <c r="B1332" i="34"/>
  <c r="U1332" i="34" s="1"/>
  <c r="B1331" i="34"/>
  <c r="Z1331" i="34" s="1"/>
  <c r="B1330" i="34"/>
  <c r="U1330" i="34" s="1"/>
  <c r="B1329" i="34"/>
  <c r="Z1329" i="34" s="1"/>
  <c r="B1328" i="34"/>
  <c r="Q1328" i="34" s="1"/>
  <c r="B1327" i="34"/>
  <c r="O1327" i="34" s="1"/>
  <c r="B1326" i="34"/>
  <c r="Z1326" i="34" s="1"/>
  <c r="B1325" i="34"/>
  <c r="Z1325" i="34" s="1"/>
  <c r="B1324" i="34"/>
  <c r="A1324" i="34" s="1"/>
  <c r="B1323" i="34"/>
  <c r="B1322" i="34"/>
  <c r="U1322" i="34" s="1"/>
  <c r="B1321" i="34"/>
  <c r="U1321" i="34" s="1"/>
  <c r="B1298" i="34"/>
  <c r="A1298" i="34" s="1"/>
  <c r="B1297" i="34"/>
  <c r="A1297" i="34" s="1"/>
  <c r="B1296" i="34"/>
  <c r="B1295" i="34"/>
  <c r="P1295" i="34" s="1"/>
  <c r="B1294" i="34"/>
  <c r="B1235" i="34"/>
  <c r="U1235" i="34" s="1"/>
  <c r="B1234" i="34"/>
  <c r="Q1234" i="34" s="1"/>
  <c r="B1156" i="34"/>
  <c r="B1155" i="34"/>
  <c r="O1155" i="34" s="1"/>
  <c r="B1154" i="34"/>
  <c r="A1154" i="34" s="1"/>
  <c r="B1153" i="34"/>
  <c r="P1153" i="34" s="1"/>
  <c r="B1152" i="34"/>
  <c r="Z1152" i="34" s="1"/>
  <c r="B1151" i="34"/>
  <c r="Z1151" i="34" s="1"/>
  <c r="B1150" i="34"/>
  <c r="A1150" i="34" s="1"/>
  <c r="B1149" i="34"/>
  <c r="P1149" i="34" s="1"/>
  <c r="B1148" i="34"/>
  <c r="A1148" i="34" s="1"/>
  <c r="B1147" i="34"/>
  <c r="U1147" i="34" s="1"/>
  <c r="B1146" i="34"/>
  <c r="Q1146" i="34" s="1"/>
  <c r="B1145" i="34"/>
  <c r="A1145" i="34" s="1"/>
  <c r="B1144" i="34"/>
  <c r="B1143" i="34"/>
  <c r="B1142" i="34"/>
  <c r="O1142" i="34" s="1"/>
  <c r="B1141" i="34"/>
  <c r="A1141" i="34" s="1"/>
  <c r="B1140" i="34"/>
  <c r="A1140" i="34" s="1"/>
  <c r="B1114" i="34"/>
  <c r="B1113" i="34"/>
  <c r="Z1113" i="34" s="1"/>
  <c r="B1112" i="34"/>
  <c r="Z1112" i="34" s="1"/>
  <c r="B1111" i="34"/>
  <c r="A1111" i="34" s="1"/>
  <c r="B1110" i="34"/>
  <c r="B1109" i="34"/>
  <c r="A1109" i="34" s="1"/>
  <c r="B1108" i="34"/>
  <c r="Q1108" i="34" s="1"/>
  <c r="B1107" i="34"/>
  <c r="Q1107" i="34" s="1"/>
  <c r="B1106" i="34"/>
  <c r="P1106" i="34" s="1"/>
  <c r="B1105" i="34"/>
  <c r="A1105" i="34" s="1"/>
  <c r="B1104" i="34"/>
  <c r="P1104" i="34" s="1"/>
  <c r="B1103" i="34"/>
  <c r="U1103" i="34" s="1"/>
  <c r="B1023" i="34"/>
  <c r="U1023" i="34" s="1"/>
  <c r="B2237" i="34"/>
  <c r="U2237" i="34" s="1"/>
  <c r="B2236" i="34"/>
  <c r="B2235" i="34"/>
  <c r="A2235" i="34" s="1"/>
  <c r="B2058" i="34"/>
  <c r="Z2058" i="34" s="1"/>
  <c r="B2057" i="34"/>
  <c r="B2056" i="34"/>
  <c r="Z2056" i="34" s="1"/>
  <c r="B2055" i="34"/>
  <c r="A2055" i="34" s="1"/>
  <c r="B2054" i="34"/>
  <c r="B2031" i="34"/>
  <c r="O2031" i="34" s="1"/>
  <c r="B2030" i="34"/>
  <c r="O2030" i="34" s="1"/>
  <c r="B1906" i="34"/>
  <c r="A1906" i="34" s="1"/>
  <c r="B1905" i="34"/>
  <c r="B1884" i="34"/>
  <c r="Z1884" i="34" s="1"/>
  <c r="B1883" i="34"/>
  <c r="P1883" i="34" s="1"/>
  <c r="B1238" i="34"/>
  <c r="B1237" i="34"/>
  <c r="P1237" i="34" s="1"/>
  <c r="B1236" i="34"/>
  <c r="U1236" i="34" s="1"/>
  <c r="B1041" i="34"/>
  <c r="U1041" i="34" s="1"/>
  <c r="B1546" i="34"/>
  <c r="A1546" i="34" s="1"/>
  <c r="B1545" i="34"/>
  <c r="O1545" i="34" s="1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50" i="60"/>
  <c r="A99" i="60"/>
  <c r="A24" i="60"/>
  <c r="A2" i="60"/>
  <c r="C14" i="34"/>
  <c r="B14" i="34" s="1"/>
  <c r="E16" i="61"/>
  <c r="C11" i="34"/>
  <c r="B11" i="34" s="1"/>
  <c r="Z11" i="34" s="1"/>
  <c r="C12" i="34"/>
  <c r="B12" i="34" s="1"/>
  <c r="C13" i="34"/>
  <c r="B13" i="34" s="1"/>
  <c r="Z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O21" i="34" s="1"/>
  <c r="C22" i="34"/>
  <c r="B22" i="34" s="1"/>
  <c r="C10" i="34"/>
  <c r="B10" i="34" s="1"/>
  <c r="O10" i="34" s="1"/>
  <c r="L3" i="39"/>
  <c r="L2" i="39"/>
  <c r="B1014" i="34"/>
  <c r="A1014" i="34" s="1"/>
  <c r="B1123" i="34"/>
  <c r="U1123" i="34" s="1"/>
  <c r="B1119" i="34"/>
  <c r="U1119" i="34" s="1"/>
  <c r="B1006" i="34"/>
  <c r="O1006" i="34" s="1"/>
  <c r="B1002" i="34"/>
  <c r="P1002" i="34" s="1"/>
  <c r="B599" i="34"/>
  <c r="U599" i="34" s="1"/>
  <c r="B353" i="34"/>
  <c r="Z353" i="34" s="1"/>
  <c r="B653" i="34"/>
  <c r="Z653" i="34" s="1"/>
  <c r="B649" i="34"/>
  <c r="B645" i="34"/>
  <c r="A645" i="34" s="1"/>
  <c r="B267" i="34"/>
  <c r="O267" i="34" s="1"/>
  <c r="B251" i="34"/>
  <c r="A251" i="34" s="1"/>
  <c r="B254" i="34"/>
  <c r="B671" i="34"/>
  <c r="U671" i="34" s="1"/>
  <c r="B277" i="34"/>
  <c r="B1160" i="34"/>
  <c r="A1160" i="34" s="1"/>
  <c r="B2649" i="34"/>
  <c r="B2403" i="34"/>
  <c r="O2403" i="34" s="1"/>
  <c r="B2404" i="34"/>
  <c r="A2404" i="34" s="1"/>
  <c r="B2433" i="34"/>
  <c r="P2433" i="34" s="1"/>
  <c r="B2647" i="34"/>
  <c r="P2647" i="34" s="1"/>
  <c r="B2648" i="34"/>
  <c r="B2320" i="34"/>
  <c r="B2334" i="34"/>
  <c r="O2334" i="34" s="1"/>
  <c r="B2342" i="34"/>
  <c r="Q198" i="60"/>
  <c r="C198" i="60" s="1"/>
  <c r="Q197" i="60"/>
  <c r="C197" i="60" s="1"/>
  <c r="Q160" i="60"/>
  <c r="C160" i="60" s="1"/>
  <c r="B668" i="34"/>
  <c r="O668" i="34" s="1"/>
  <c r="B1137" i="34"/>
  <c r="P1137" i="34" s="1"/>
  <c r="B1136" i="34"/>
  <c r="B1133" i="34"/>
  <c r="U1133" i="34" s="1"/>
  <c r="B998" i="34"/>
  <c r="O998" i="34" s="1"/>
  <c r="B994" i="34"/>
  <c r="B87" i="34"/>
  <c r="A87" i="34" s="1"/>
  <c r="B1116" i="34"/>
  <c r="O1116" i="34" s="1"/>
  <c r="B749" i="34"/>
  <c r="B639" i="34"/>
  <c r="A639" i="34" s="1"/>
  <c r="B243" i="34"/>
  <c r="A243" i="34" s="1"/>
  <c r="B257" i="34"/>
  <c r="A257" i="34" s="1"/>
  <c r="B2487" i="34"/>
  <c r="A2487" i="34" s="1"/>
  <c r="B2431" i="34"/>
  <c r="Z2431" i="34" s="1"/>
  <c r="B2428" i="34"/>
  <c r="B2410" i="34"/>
  <c r="U2410" i="34" s="1"/>
  <c r="B2405" i="34"/>
  <c r="O2405" i="34" s="1"/>
  <c r="B2398" i="34"/>
  <c r="B1061" i="34"/>
  <c r="Q1061" i="34" s="1"/>
  <c r="B1055" i="34"/>
  <c r="Z1055" i="34" s="1"/>
  <c r="B1051" i="34"/>
  <c r="Z1051" i="34" s="1"/>
  <c r="B1042" i="34"/>
  <c r="A1042" i="34" s="1"/>
  <c r="B1021" i="34"/>
  <c r="B988" i="34"/>
  <c r="A988" i="34" s="1"/>
  <c r="B947" i="34"/>
  <c r="B748" i="34"/>
  <c r="B990" i="34"/>
  <c r="A990" i="34" s="1"/>
  <c r="B260" i="34"/>
  <c r="U260" i="34" s="1"/>
  <c r="B261" i="34"/>
  <c r="P261" i="34" s="1"/>
  <c r="B101" i="34"/>
  <c r="Z101" i="34" s="1"/>
  <c r="B629" i="34"/>
  <c r="A629" i="34" s="1"/>
  <c r="B634" i="34"/>
  <c r="P634" i="34" s="1"/>
  <c r="B1011" i="34"/>
  <c r="A1011" i="34" s="1"/>
  <c r="B272" i="34"/>
  <c r="Q272" i="34" s="1"/>
  <c r="B958" i="34"/>
  <c r="A958" i="34" s="1"/>
  <c r="B637" i="34"/>
  <c r="A637" i="34" s="1"/>
  <c r="B657" i="34"/>
  <c r="Z657" i="34" s="1"/>
  <c r="B1132" i="34"/>
  <c r="U1132" i="34" s="1"/>
  <c r="B1129" i="34"/>
  <c r="A1129" i="34" s="1"/>
  <c r="B1125" i="34"/>
  <c r="Q1125" i="34" s="1"/>
  <c r="B2358" i="34"/>
  <c r="Q2358" i="34" s="1"/>
  <c r="B2430" i="34"/>
  <c r="Q2430" i="34" s="1"/>
  <c r="B2427" i="34"/>
  <c r="A2427" i="34" s="1"/>
  <c r="B2424" i="34"/>
  <c r="O2424" i="34" s="1"/>
  <c r="B2397" i="34"/>
  <c r="O2397" i="34" s="1"/>
  <c r="B2382" i="34"/>
  <c r="O2382" i="34" s="1"/>
  <c r="B2381" i="34"/>
  <c r="A2381" i="34" s="1"/>
  <c r="B2379" i="34"/>
  <c r="Q2379" i="34" s="1"/>
  <c r="B2368" i="34"/>
  <c r="P2368" i="34" s="1"/>
  <c r="B2361" i="34"/>
  <c r="U2361" i="34" s="1"/>
  <c r="B2343" i="34"/>
  <c r="Q2343" i="34" s="1"/>
  <c r="B2336" i="34"/>
  <c r="Q2336" i="34" s="1"/>
  <c r="B2335" i="34"/>
  <c r="B2321" i="34"/>
  <c r="O2321" i="34" s="1"/>
  <c r="B2378" i="34"/>
  <c r="A2378" i="34" s="1"/>
  <c r="B2367" i="34"/>
  <c r="E349" i="55"/>
  <c r="E350" i="55" s="1"/>
  <c r="Q115" i="60"/>
  <c r="C115" i="60" s="1"/>
  <c r="Q114" i="60"/>
  <c r="C114" i="60" s="1"/>
  <c r="Q116" i="60"/>
  <c r="C116" i="60" s="1"/>
  <c r="Q109" i="60"/>
  <c r="C109" i="60" s="1"/>
  <c r="J109" i="60"/>
  <c r="Q107" i="60"/>
  <c r="C107" i="60" s="1"/>
  <c r="Q110" i="60"/>
  <c r="C110" i="60" s="1"/>
  <c r="Q108" i="60"/>
  <c r="C108" i="60" s="1"/>
  <c r="Q111" i="60"/>
  <c r="C111" i="60" s="1"/>
  <c r="Q112" i="60"/>
  <c r="C112" i="60" s="1"/>
  <c r="Q113" i="60"/>
  <c r="C113" i="60" s="1"/>
  <c r="Q117" i="60"/>
  <c r="C117" i="60" s="1"/>
  <c r="B1205" i="34"/>
  <c r="A1205" i="34" s="1"/>
  <c r="I6" i="12"/>
  <c r="I7" i="12"/>
  <c r="I9" i="12"/>
  <c r="I11" i="12"/>
  <c r="I10" i="12"/>
  <c r="I8" i="12"/>
  <c r="I13" i="12"/>
  <c r="I14" i="12"/>
  <c r="I15" i="12"/>
  <c r="I12" i="12"/>
  <c r="B1882" i="34"/>
  <c r="A1882" i="34" s="1"/>
  <c r="B1206" i="34"/>
  <c r="U1206" i="34" s="1"/>
  <c r="B1172" i="34"/>
  <c r="O1172" i="34" s="1"/>
  <c r="B1158" i="34"/>
  <c r="P1158" i="34" s="1"/>
  <c r="B1157" i="34"/>
  <c r="Z1157" i="34" s="1"/>
  <c r="B1088" i="34"/>
  <c r="U1088" i="34" s="1"/>
  <c r="B1097" i="34"/>
  <c r="Q1097" i="34" s="1"/>
  <c r="B1090" i="34"/>
  <c r="U1090" i="34" s="1"/>
  <c r="B1093" i="34"/>
  <c r="A1093" i="34" s="1"/>
  <c r="B482" i="34"/>
  <c r="O482" i="34" s="1"/>
  <c r="Q29" i="60"/>
  <c r="C29" i="60" s="1"/>
  <c r="B74" i="34"/>
  <c r="U74" i="34" s="1"/>
  <c r="Q92" i="60"/>
  <c r="C92" i="60" s="1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Q85" i="60"/>
  <c r="C85" i="60" s="1"/>
  <c r="Q84" i="60"/>
  <c r="C84" i="60" s="1"/>
  <c r="Q83" i="60"/>
  <c r="C83" i="60" s="1"/>
  <c r="Q82" i="60"/>
  <c r="C82" i="60" s="1"/>
  <c r="Q81" i="60"/>
  <c r="C81" i="60" s="1"/>
  <c r="Q32" i="60"/>
  <c r="C32" i="60" s="1"/>
  <c r="Q31" i="60"/>
  <c r="C31" i="60" s="1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N11" i="34"/>
  <c r="B32" i="71" s="1"/>
  <c r="N10" i="34"/>
  <c r="Q30" i="60"/>
  <c r="C30" i="60" s="1"/>
  <c r="Q28" i="60"/>
  <c r="C28" i="60" s="1"/>
  <c r="Q155" i="60"/>
  <c r="C155" i="60" s="1"/>
  <c r="Q157" i="60"/>
  <c r="C157" i="60" s="1"/>
  <c r="Q156" i="60"/>
  <c r="C156" i="60" s="1"/>
  <c r="Q158" i="60"/>
  <c r="C158" i="60" s="1"/>
  <c r="Q159" i="60"/>
  <c r="C159" i="60" s="1"/>
  <c r="Q214" i="60"/>
  <c r="Q105" i="60"/>
  <c r="C105" i="60" s="1"/>
  <c r="Q106" i="60"/>
  <c r="C106" i="60" s="1"/>
  <c r="Q147" i="60"/>
  <c r="O21" i="60"/>
  <c r="Q6" i="60"/>
  <c r="C6" i="60" s="1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Q103" i="60"/>
  <c r="Q104" i="60"/>
  <c r="C104" i="60" s="1"/>
  <c r="Q154" i="60"/>
  <c r="C154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D16" i="12"/>
  <c r="C16" i="12"/>
  <c r="B11" i="61"/>
  <c r="I148" i="60"/>
  <c r="G117" i="60" s="1"/>
  <c r="A147" i="60"/>
  <c r="I95" i="60"/>
  <c r="G37" i="60" s="1"/>
  <c r="I21" i="60"/>
  <c r="G15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B22" i="58" s="1"/>
  <c r="F22" i="58" s="1"/>
  <c r="F177" i="60"/>
  <c r="F176" i="60"/>
  <c r="J176" i="60"/>
  <c r="F175" i="60"/>
  <c r="F173" i="60"/>
  <c r="F172" i="60"/>
  <c r="F171" i="60"/>
  <c r="F169" i="60"/>
  <c r="F168" i="60"/>
  <c r="F167" i="60"/>
  <c r="F165" i="60"/>
  <c r="F164" i="60"/>
  <c r="F163" i="60"/>
  <c r="F161" i="60"/>
  <c r="E174" i="60"/>
  <c r="E168" i="60"/>
  <c r="E165" i="60"/>
  <c r="E164" i="60"/>
  <c r="E178" i="60"/>
  <c r="E176" i="60"/>
  <c r="E175" i="60"/>
  <c r="E173" i="60"/>
  <c r="E171" i="60"/>
  <c r="J171" i="60"/>
  <c r="E170" i="60"/>
  <c r="E167" i="60"/>
  <c r="E162" i="60"/>
  <c r="E161" i="60"/>
  <c r="G178" i="60"/>
  <c r="G176" i="60"/>
  <c r="G175" i="60"/>
  <c r="G174" i="60"/>
  <c r="G172" i="60"/>
  <c r="G171" i="60"/>
  <c r="G170" i="60"/>
  <c r="G168" i="60"/>
  <c r="G167" i="60"/>
  <c r="G166" i="60"/>
  <c r="G164" i="60"/>
  <c r="G163" i="60"/>
  <c r="G162" i="60"/>
  <c r="E169" i="60"/>
  <c r="F196" i="60"/>
  <c r="F195" i="60"/>
  <c r="F193" i="60"/>
  <c r="F192" i="60"/>
  <c r="F191" i="60"/>
  <c r="F189" i="60"/>
  <c r="F188" i="60"/>
  <c r="F187" i="60"/>
  <c r="F181" i="60"/>
  <c r="F179" i="60"/>
  <c r="E181" i="60"/>
  <c r="E179" i="60"/>
  <c r="E195" i="60"/>
  <c r="E194" i="60"/>
  <c r="E190" i="60"/>
  <c r="E186" i="60"/>
  <c r="E185" i="60"/>
  <c r="E183" i="60"/>
  <c r="E182" i="60"/>
  <c r="G196" i="60"/>
  <c r="G194" i="60"/>
  <c r="G193" i="60"/>
  <c r="G192" i="60"/>
  <c r="G190" i="60"/>
  <c r="G189" i="60"/>
  <c r="G188" i="60"/>
  <c r="G186" i="60"/>
  <c r="G185" i="60"/>
  <c r="G184" i="60"/>
  <c r="G182" i="60"/>
  <c r="G181" i="60"/>
  <c r="G180" i="60"/>
  <c r="F186" i="60"/>
  <c r="F185" i="60"/>
  <c r="J185" i="60"/>
  <c r="F183" i="60"/>
  <c r="F180" i="60"/>
  <c r="E196" i="60"/>
  <c r="E193" i="60"/>
  <c r="J193" i="60"/>
  <c r="E189" i="60"/>
  <c r="E188" i="60"/>
  <c r="E187" i="60"/>
  <c r="F49" i="60"/>
  <c r="E66" i="60"/>
  <c r="F80" i="60"/>
  <c r="F155" i="60"/>
  <c r="F156" i="60"/>
  <c r="E157" i="60"/>
  <c r="G198" i="60"/>
  <c r="G155" i="60"/>
  <c r="G156" i="60"/>
  <c r="F157" i="60"/>
  <c r="E158" i="60"/>
  <c r="E159" i="60"/>
  <c r="E160" i="60"/>
  <c r="E197" i="60"/>
  <c r="G157" i="60"/>
  <c r="F158" i="60"/>
  <c r="F159" i="60"/>
  <c r="F160" i="60"/>
  <c r="F197" i="60"/>
  <c r="E198" i="60"/>
  <c r="E155" i="60"/>
  <c r="E156" i="60"/>
  <c r="G158" i="60"/>
  <c r="G159" i="60"/>
  <c r="G160" i="60"/>
  <c r="G197" i="60"/>
  <c r="F198" i="60"/>
  <c r="F84" i="60"/>
  <c r="E154" i="60"/>
  <c r="G154" i="60"/>
  <c r="F154" i="60"/>
  <c r="G2" i="56"/>
  <c r="F15" i="56"/>
  <c r="J164" i="60"/>
  <c r="J186" i="60"/>
  <c r="J80" i="60"/>
  <c r="J30" i="60"/>
  <c r="J181" i="60"/>
  <c r="J29" i="60"/>
  <c r="G211" i="60"/>
  <c r="J158" i="60"/>
  <c r="A1611" i="34"/>
  <c r="A662" i="34"/>
  <c r="A661" i="34"/>
  <c r="A2340" i="34"/>
  <c r="A88" i="34"/>
  <c r="A259" i="34"/>
  <c r="A244" i="34"/>
  <c r="A751" i="34"/>
  <c r="A672" i="34"/>
  <c r="A78" i="34"/>
  <c r="A11" i="56"/>
  <c r="H36" i="56"/>
  <c r="F36" i="56"/>
  <c r="A12" i="56"/>
  <c r="F35" i="56"/>
  <c r="J189" i="60"/>
  <c r="J167" i="60"/>
  <c r="J175" i="60"/>
  <c r="J183" i="60"/>
  <c r="J33" i="60"/>
  <c r="J32" i="60"/>
  <c r="J31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G208" i="60"/>
  <c r="G205" i="60"/>
  <c r="F202" i="60"/>
  <c r="J196" i="60"/>
  <c r="E201" i="60"/>
  <c r="J201" i="60"/>
  <c r="E204" i="60"/>
  <c r="E207" i="60"/>
  <c r="F210" i="60"/>
  <c r="E200" i="60"/>
  <c r="F201" i="60"/>
  <c r="G202" i="60"/>
  <c r="E203" i="60"/>
  <c r="F204" i="60"/>
  <c r="E206" i="60"/>
  <c r="F207" i="60"/>
  <c r="E209" i="60"/>
  <c r="G210" i="60"/>
  <c r="E212" i="60"/>
  <c r="F199" i="60"/>
  <c r="G200" i="60"/>
  <c r="E202" i="60"/>
  <c r="J202" i="60"/>
  <c r="G203" i="60"/>
  <c r="F205" i="60"/>
  <c r="G206" i="60"/>
  <c r="F208" i="60"/>
  <c r="G209" i="60"/>
  <c r="E210" i="60"/>
  <c r="F211" i="60"/>
  <c r="J211" i="60"/>
  <c r="G212" i="60"/>
  <c r="G213" i="60"/>
  <c r="E199" i="60"/>
  <c r="F200" i="60"/>
  <c r="G201" i="60"/>
  <c r="F203" i="60"/>
  <c r="G204" i="60"/>
  <c r="E205" i="60"/>
  <c r="J205" i="60"/>
  <c r="F206" i="60"/>
  <c r="G207" i="60"/>
  <c r="E208" i="60"/>
  <c r="J208" i="60"/>
  <c r="F209" i="60"/>
  <c r="E211" i="60"/>
  <c r="F212" i="60"/>
  <c r="F213" i="60"/>
  <c r="F14" i="60"/>
  <c r="F15" i="60"/>
  <c r="E10" i="60"/>
  <c r="F16" i="60"/>
  <c r="E11" i="60"/>
  <c r="F17" i="60"/>
  <c r="E12" i="60"/>
  <c r="G9" i="60"/>
  <c r="E19" i="60"/>
  <c r="E9" i="60"/>
  <c r="F19" i="60"/>
  <c r="J107" i="60"/>
  <c r="E111" i="60"/>
  <c r="J112" i="60"/>
  <c r="F116" i="60"/>
  <c r="E123" i="60"/>
  <c r="G129" i="60"/>
  <c r="G137" i="60"/>
  <c r="F144" i="60"/>
  <c r="F107" i="60"/>
  <c r="J110" i="60"/>
  <c r="G112" i="60"/>
  <c r="F119" i="60"/>
  <c r="E126" i="60"/>
  <c r="E134" i="60"/>
  <c r="G140" i="60"/>
  <c r="F106" i="60"/>
  <c r="F122" i="60"/>
  <c r="G135" i="60"/>
  <c r="E105" i="60"/>
  <c r="E121" i="60"/>
  <c r="F134" i="60"/>
  <c r="F105" i="60"/>
  <c r="J116" i="60"/>
  <c r="F129" i="60"/>
  <c r="G142" i="60"/>
  <c r="E104" i="60"/>
  <c r="J104" i="60"/>
  <c r="J114" i="60"/>
  <c r="F117" i="60"/>
  <c r="F141" i="60"/>
  <c r="C103" i="60"/>
  <c r="M9" i="39"/>
  <c r="G2" i="55"/>
  <c r="J200" i="60"/>
  <c r="J206" i="60"/>
  <c r="J134" i="60"/>
  <c r="J203" i="60"/>
  <c r="J145" i="60"/>
  <c r="J113" i="60"/>
  <c r="J115" i="60"/>
  <c r="J108" i="60"/>
  <c r="J117" i="60"/>
  <c r="J143" i="60"/>
  <c r="J111" i="60"/>
  <c r="K12" i="34"/>
  <c r="K16" i="34"/>
  <c r="Y611" i="34"/>
  <c r="Y615" i="34"/>
  <c r="Y614" i="34"/>
  <c r="Y603" i="34"/>
  <c r="Y597" i="34"/>
  <c r="Y596" i="34"/>
  <c r="Y621" i="34"/>
  <c r="Y619" i="34"/>
  <c r="Y618" i="34"/>
  <c r="Y617" i="34"/>
  <c r="Y613" i="34"/>
  <c r="Y612" i="34"/>
  <c r="Y609" i="34"/>
  <c r="Y607" i="34"/>
  <c r="Y606" i="34"/>
  <c r="Y605" i="34"/>
  <c r="Y220" i="34"/>
  <c r="Y219" i="34"/>
  <c r="Y218" i="34"/>
  <c r="Y216" i="34"/>
  <c r="Y215" i="34"/>
  <c r="Y214" i="34"/>
  <c r="Y212" i="34"/>
  <c r="Y211" i="34"/>
  <c r="Y210" i="34"/>
  <c r="Y208" i="34"/>
  <c r="Y207" i="34"/>
  <c r="Y206" i="34"/>
  <c r="Y204" i="34"/>
  <c r="Y203" i="34"/>
  <c r="Y202" i="34"/>
  <c r="Y200" i="34"/>
  <c r="Y199" i="34"/>
  <c r="Y198" i="34"/>
  <c r="Y196" i="34"/>
  <c r="Y195" i="34"/>
  <c r="Y10" i="34"/>
  <c r="Y18" i="34"/>
  <c r="Y22" i="34"/>
  <c r="Y72" i="34"/>
  <c r="Y80" i="34"/>
  <c r="Y84" i="34"/>
  <c r="Y88" i="34"/>
  <c r="Y96" i="34"/>
  <c r="Y100" i="34"/>
  <c r="Y104" i="34"/>
  <c r="Y112" i="34"/>
  <c r="Y116" i="34"/>
  <c r="Y120" i="34"/>
  <c r="Y128" i="34"/>
  <c r="Y132" i="34"/>
  <c r="Y136" i="34"/>
  <c r="Y144" i="34"/>
  <c r="Y148" i="34"/>
  <c r="Y152" i="34"/>
  <c r="Y160" i="34"/>
  <c r="Y164" i="34"/>
  <c r="Y168" i="34"/>
  <c r="Y176" i="34"/>
  <c r="Y180" i="34"/>
  <c r="Y184" i="34"/>
  <c r="Y192" i="34"/>
  <c r="Y222" i="34"/>
  <c r="Y226" i="34"/>
  <c r="Y234" i="34"/>
  <c r="Y238" i="34"/>
  <c r="Y245" i="34"/>
  <c r="Y253" i="34"/>
  <c r="Y257" i="34"/>
  <c r="Y261" i="34"/>
  <c r="Y269" i="34"/>
  <c r="Y273" i="34"/>
  <c r="Y277" i="34"/>
  <c r="Y285" i="34"/>
  <c r="Y289" i="34"/>
  <c r="Y293" i="34"/>
  <c r="Y301" i="34"/>
  <c r="Y305" i="34"/>
  <c r="Y309" i="34"/>
  <c r="Y317" i="34"/>
  <c r="Y321" i="34"/>
  <c r="Y325" i="34"/>
  <c r="Y333" i="34"/>
  <c r="Y337" i="34"/>
  <c r="Y341" i="34"/>
  <c r="Y349" i="34"/>
  <c r="Y353" i="34"/>
  <c r="Y357" i="34"/>
  <c r="Y365" i="34"/>
  <c r="Y369" i="34"/>
  <c r="Y373" i="34"/>
  <c r="Y377" i="34"/>
  <c r="Y381" i="34"/>
  <c r="Y385" i="34"/>
  <c r="Y389" i="34"/>
  <c r="Y11" i="34"/>
  <c r="Y15" i="34"/>
  <c r="Y19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223" i="34"/>
  <c r="Y227" i="34"/>
  <c r="Y231" i="34"/>
  <c r="Y235" i="34"/>
  <c r="Y239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322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378" i="34"/>
  <c r="Y382" i="34"/>
  <c r="Y386" i="34"/>
  <c r="Y390" i="34"/>
  <c r="Y12" i="34"/>
  <c r="Y16" i="34"/>
  <c r="Y20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194" i="34"/>
  <c r="Y224" i="34"/>
  <c r="Y228" i="34"/>
  <c r="Y232" i="34"/>
  <c r="Y236" i="34"/>
  <c r="Y240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379" i="34"/>
  <c r="Y383" i="34"/>
  <c r="Y387" i="34"/>
  <c r="Y391" i="34"/>
  <c r="Y13" i="34"/>
  <c r="Y17" i="34"/>
  <c r="Y21" i="34"/>
  <c r="Y71" i="34"/>
  <c r="Y75" i="34"/>
  <c r="Y79" i="34"/>
  <c r="Y83" i="34"/>
  <c r="Y87" i="34"/>
  <c r="Y91" i="34"/>
  <c r="Y95" i="34"/>
  <c r="Y99" i="34"/>
  <c r="Y103" i="34"/>
  <c r="Y107" i="34"/>
  <c r="Y111" i="34"/>
  <c r="Y115" i="34"/>
  <c r="Y119" i="34"/>
  <c r="Y123" i="34"/>
  <c r="Y127" i="34"/>
  <c r="Y131" i="34"/>
  <c r="Y135" i="34"/>
  <c r="Y139" i="34"/>
  <c r="Y143" i="34"/>
  <c r="Y147" i="34"/>
  <c r="Y151" i="34"/>
  <c r="Y155" i="34"/>
  <c r="Y159" i="34"/>
  <c r="Y163" i="34"/>
  <c r="Y167" i="34"/>
  <c r="Y171" i="34"/>
  <c r="Y175" i="34"/>
  <c r="Y179" i="34"/>
  <c r="Y183" i="34"/>
  <c r="Y187" i="34"/>
  <c r="Y191" i="34"/>
  <c r="Y221" i="34"/>
  <c r="Y225" i="34"/>
  <c r="Y229" i="34"/>
  <c r="Y233" i="34"/>
  <c r="Y237" i="34"/>
  <c r="Y241" i="34"/>
  <c r="Y244" i="34"/>
  <c r="Y248" i="34"/>
  <c r="Y252" i="34"/>
  <c r="Y256" i="34"/>
  <c r="Y260" i="34"/>
  <c r="Y264" i="34"/>
  <c r="Y268" i="34"/>
  <c r="Y272" i="34"/>
  <c r="Y276" i="34"/>
  <c r="Y280" i="34"/>
  <c r="Y284" i="34"/>
  <c r="Y288" i="34"/>
  <c r="Y292" i="34"/>
  <c r="Y296" i="34"/>
  <c r="Y300" i="34"/>
  <c r="Y304" i="34"/>
  <c r="Y308" i="34"/>
  <c r="Y312" i="34"/>
  <c r="Y316" i="34"/>
  <c r="Y320" i="34"/>
  <c r="Y324" i="34"/>
  <c r="Y328" i="34"/>
  <c r="Y332" i="34"/>
  <c r="Y336" i="34"/>
  <c r="Y340" i="34"/>
  <c r="Y344" i="34"/>
  <c r="Y348" i="34"/>
  <c r="Y352" i="34"/>
  <c r="Y356" i="34"/>
  <c r="Y360" i="34"/>
  <c r="Y364" i="34"/>
  <c r="Y368" i="34"/>
  <c r="Y372" i="34"/>
  <c r="Y376" i="34"/>
  <c r="Y380" i="34"/>
  <c r="Y384" i="34"/>
  <c r="Y388" i="34"/>
  <c r="Y392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9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721" i="34"/>
  <c r="Y725" i="34"/>
  <c r="Y729" i="34"/>
  <c r="Y733" i="34"/>
  <c r="Y737" i="34"/>
  <c r="Y741" i="34"/>
  <c r="Y745" i="34"/>
  <c r="Y749" i="34"/>
  <c r="Y753" i="34"/>
  <c r="Y938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600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738" i="34"/>
  <c r="Y742" i="34"/>
  <c r="Y746" i="34"/>
  <c r="Y750" i="34"/>
  <c r="Y754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5" i="34"/>
  <c r="Y601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687" i="34"/>
  <c r="Y691" i="34"/>
  <c r="Y695" i="34"/>
  <c r="Y699" i="34"/>
  <c r="Y703" i="34"/>
  <c r="Y707" i="34"/>
  <c r="Y711" i="34"/>
  <c r="Y715" i="34"/>
  <c r="Y719" i="34"/>
  <c r="Y723" i="34"/>
  <c r="Y727" i="34"/>
  <c r="Y731" i="34"/>
  <c r="Y735" i="34"/>
  <c r="Y739" i="34"/>
  <c r="Y743" i="34"/>
  <c r="Y747" i="34"/>
  <c r="Y751" i="34"/>
  <c r="Y755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8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700" i="34"/>
  <c r="Y704" i="34"/>
  <c r="Y708" i="34"/>
  <c r="Y712" i="34"/>
  <c r="Y716" i="34"/>
  <c r="Y720" i="34"/>
  <c r="Y724" i="34"/>
  <c r="Y728" i="34"/>
  <c r="Y732" i="34"/>
  <c r="Y736" i="34"/>
  <c r="Y740" i="34"/>
  <c r="Y744" i="34"/>
  <c r="Y748" i="34"/>
  <c r="Y752" i="34"/>
  <c r="Y937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20" i="34"/>
  <c r="Y824" i="34"/>
  <c r="Y828" i="34"/>
  <c r="Y832" i="34"/>
  <c r="Y898" i="34"/>
  <c r="Y902" i="34"/>
  <c r="Y906" i="34"/>
  <c r="Y910" i="34"/>
  <c r="Y914" i="34"/>
  <c r="Y918" i="34"/>
  <c r="Y922" i="34"/>
  <c r="Y926" i="34"/>
  <c r="Y839" i="34"/>
  <c r="Y843" i="34"/>
  <c r="Y847" i="34"/>
  <c r="Y851" i="34"/>
  <c r="Y855" i="34"/>
  <c r="Y859" i="34"/>
  <c r="Y863" i="34"/>
  <c r="Y867" i="34"/>
  <c r="Y871" i="34"/>
  <c r="Y875" i="34"/>
  <c r="Y879" i="34"/>
  <c r="Y883" i="34"/>
  <c r="Y887" i="34"/>
  <c r="Y890" i="34"/>
  <c r="Y894" i="34"/>
  <c r="Y930" i="34"/>
  <c r="Y934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21" i="34"/>
  <c r="Y825" i="34"/>
  <c r="Y829" i="34"/>
  <c r="Y833" i="34"/>
  <c r="Y899" i="34"/>
  <c r="Y903" i="34"/>
  <c r="Y907" i="34"/>
  <c r="Y911" i="34"/>
  <c r="Y915" i="34"/>
  <c r="Y919" i="34"/>
  <c r="Y923" i="34"/>
  <c r="Y927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884" i="34"/>
  <c r="Y888" i="34"/>
  <c r="Y891" i="34"/>
  <c r="Y895" i="34"/>
  <c r="Y931" i="34"/>
  <c r="Y935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44" i="34"/>
  <c r="Y1048" i="34"/>
  <c r="Y1052" i="34"/>
  <c r="Y1056" i="34"/>
  <c r="Y1060" i="34"/>
  <c r="Y1064" i="34"/>
  <c r="Y1068" i="34"/>
  <c r="Y1072" i="34"/>
  <c r="Y1085" i="34"/>
  <c r="Y1089" i="34"/>
  <c r="Y1093" i="34"/>
  <c r="Y1097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22" i="34"/>
  <c r="Y826" i="34"/>
  <c r="Y830" i="34"/>
  <c r="Y834" i="34"/>
  <c r="Y900" i="34"/>
  <c r="Y904" i="34"/>
  <c r="Y908" i="34"/>
  <c r="Y912" i="34"/>
  <c r="Y916" i="34"/>
  <c r="Y920" i="34"/>
  <c r="Y924" i="34"/>
  <c r="Y928" i="34"/>
  <c r="Y837" i="34"/>
  <c r="Y841" i="34"/>
  <c r="Y845" i="34"/>
  <c r="Y849" i="34"/>
  <c r="Y853" i="34"/>
  <c r="Y857" i="34"/>
  <c r="Y861" i="34"/>
  <c r="Y865" i="34"/>
  <c r="Y869" i="34"/>
  <c r="Y873" i="34"/>
  <c r="Y877" i="34"/>
  <c r="Y881" i="34"/>
  <c r="Y885" i="34"/>
  <c r="Y889" i="34"/>
  <c r="Y892" i="34"/>
  <c r="Y896" i="34"/>
  <c r="Y932" i="34"/>
  <c r="Y936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41" i="34"/>
  <c r="Y1045" i="34"/>
  <c r="Y1049" i="34"/>
  <c r="Y1053" i="34"/>
  <c r="Y1057" i="34"/>
  <c r="Y1061" i="34"/>
  <c r="Y1065" i="34"/>
  <c r="Y1069" i="34"/>
  <c r="Y1086" i="34"/>
  <c r="Y1090" i="34"/>
  <c r="Y1094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19" i="34"/>
  <c r="Y823" i="34"/>
  <c r="Y827" i="34"/>
  <c r="Y831" i="34"/>
  <c r="Y835" i="34"/>
  <c r="Y901" i="34"/>
  <c r="Y905" i="34"/>
  <c r="Y909" i="34"/>
  <c r="Y913" i="34"/>
  <c r="Y917" i="34"/>
  <c r="Y921" i="34"/>
  <c r="Y925" i="34"/>
  <c r="Y929" i="34"/>
  <c r="Y838" i="34"/>
  <c r="Y842" i="34"/>
  <c r="Y846" i="34"/>
  <c r="Y850" i="34"/>
  <c r="Y854" i="34"/>
  <c r="Y858" i="34"/>
  <c r="Y862" i="34"/>
  <c r="Y866" i="34"/>
  <c r="Y870" i="34"/>
  <c r="Y874" i="34"/>
  <c r="Y878" i="34"/>
  <c r="Y882" i="34"/>
  <c r="Y886" i="34"/>
  <c r="Y893" i="34"/>
  <c r="Y897" i="34"/>
  <c r="Y933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1011" i="34"/>
  <c r="Y1015" i="34"/>
  <c r="Y1019" i="34"/>
  <c r="Y1023" i="34"/>
  <c r="Y1042" i="34"/>
  <c r="Y1046" i="34"/>
  <c r="Y1050" i="34"/>
  <c r="Y1054" i="34"/>
  <c r="Y1058" i="34"/>
  <c r="Y1062" i="34"/>
  <c r="Y1066" i="34"/>
  <c r="Y1070" i="34"/>
  <c r="Y1087" i="34"/>
  <c r="Y1091" i="34"/>
  <c r="Y1095" i="34"/>
  <c r="Y1012" i="34"/>
  <c r="Y1047" i="34"/>
  <c r="Y1063" i="34"/>
  <c r="Y1096" i="34"/>
  <c r="Y1101" i="34"/>
  <c r="Y1105" i="34"/>
  <c r="Y1109" i="34"/>
  <c r="Y1113" i="34"/>
  <c r="Y1117" i="34"/>
  <c r="Y1121" i="34"/>
  <c r="Y1125" i="34"/>
  <c r="Y1129" i="34"/>
  <c r="Y1133" i="34"/>
  <c r="Y1137" i="34"/>
  <c r="Y1141" i="34"/>
  <c r="Y1145" i="34"/>
  <c r="Y1149" i="34"/>
  <c r="Y1153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279" i="34"/>
  <c r="Y1283" i="34"/>
  <c r="Y1287" i="34"/>
  <c r="Y1291" i="34"/>
  <c r="Y1295" i="34"/>
  <c r="Y1299" i="34"/>
  <c r="Y1303" i="34"/>
  <c r="Y1307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016" i="34"/>
  <c r="Y1051" i="34"/>
  <c r="Y1067" i="34"/>
  <c r="Y1098" i="34"/>
  <c r="Y1102" i="34"/>
  <c r="Y1106" i="34"/>
  <c r="Y1110" i="34"/>
  <c r="Y1114" i="34"/>
  <c r="Y1118" i="34"/>
  <c r="Y1122" i="34"/>
  <c r="Y1126" i="34"/>
  <c r="Y1130" i="34"/>
  <c r="Y1134" i="34"/>
  <c r="Y1138" i="34"/>
  <c r="Y1142" i="34"/>
  <c r="Y1146" i="34"/>
  <c r="Y1150" i="34"/>
  <c r="Y1154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280" i="34"/>
  <c r="Y1284" i="34"/>
  <c r="Y1288" i="34"/>
  <c r="Y1292" i="34"/>
  <c r="Y1296" i="34"/>
  <c r="Y1300" i="34"/>
  <c r="Y1304" i="34"/>
  <c r="Y1308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020" i="34"/>
  <c r="Y1055" i="34"/>
  <c r="Y1071" i="34"/>
  <c r="Y1088" i="34"/>
  <c r="Y1099" i="34"/>
  <c r="Y1103" i="34"/>
  <c r="Y1107" i="34"/>
  <c r="Y1111" i="34"/>
  <c r="Y1115" i="34"/>
  <c r="Y1119" i="34"/>
  <c r="Y1123" i="34"/>
  <c r="Y1127" i="34"/>
  <c r="Y1131" i="34"/>
  <c r="Y1135" i="34"/>
  <c r="Y1139" i="34"/>
  <c r="Y1143" i="34"/>
  <c r="Y1147" i="34"/>
  <c r="Y1151" i="34"/>
  <c r="Y1155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281" i="34"/>
  <c r="Y1285" i="34"/>
  <c r="Y1289" i="34"/>
  <c r="Y1293" i="34"/>
  <c r="Y1297" i="34"/>
  <c r="Y1301" i="34"/>
  <c r="Y1305" i="34"/>
  <c r="Y1309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043" i="34"/>
  <c r="Y1059" i="34"/>
  <c r="Y1092" i="34"/>
  <c r="Y1100" i="34"/>
  <c r="Y1104" i="34"/>
  <c r="Y1108" i="34"/>
  <c r="Y1112" i="34"/>
  <c r="Y1116" i="34"/>
  <c r="Y1120" i="34"/>
  <c r="Y1124" i="34"/>
  <c r="Y1128" i="34"/>
  <c r="Y1132" i="34"/>
  <c r="Y1136" i="34"/>
  <c r="Y1140" i="34"/>
  <c r="Y1144" i="34"/>
  <c r="Y1148" i="34"/>
  <c r="Y1152" i="34"/>
  <c r="Y1156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282" i="34"/>
  <c r="Y1286" i="34"/>
  <c r="Y1290" i="34"/>
  <c r="Y1294" i="34"/>
  <c r="Y1298" i="34"/>
  <c r="Y1302" i="34"/>
  <c r="Y1306" i="34"/>
  <c r="Y1310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410" i="34"/>
  <c r="Y1414" i="34"/>
  <c r="Y1418" i="34"/>
  <c r="Y1422" i="34"/>
  <c r="Y1426" i="34"/>
  <c r="Y1430" i="34"/>
  <c r="Y1363" i="34"/>
  <c r="Y1371" i="34"/>
  <c r="Y1379" i="34"/>
  <c r="Y1387" i="34"/>
  <c r="Y1395" i="34"/>
  <c r="Y1403" i="34"/>
  <c r="Y1411" i="34"/>
  <c r="Y1419" i="34"/>
  <c r="Y1427" i="34"/>
  <c r="Y1434" i="34"/>
  <c r="Y1438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514" i="34"/>
  <c r="Y1518" i="34"/>
  <c r="Y1522" i="34"/>
  <c r="Y1526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1364" i="34"/>
  <c r="Y1372" i="34"/>
  <c r="Y1380" i="34"/>
  <c r="Y1388" i="34"/>
  <c r="Y1396" i="34"/>
  <c r="Y1404" i="34"/>
  <c r="Y1412" i="34"/>
  <c r="Y1420" i="34"/>
  <c r="Y1428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1367" i="34"/>
  <c r="Y1375" i="34"/>
  <c r="Y1383" i="34"/>
  <c r="Y1391" i="34"/>
  <c r="Y1399" i="34"/>
  <c r="Y1407" i="34"/>
  <c r="Y1415" i="34"/>
  <c r="Y1423" i="34"/>
  <c r="Y1431" i="34"/>
  <c r="Y1436" i="34"/>
  <c r="Y1440" i="34"/>
  <c r="Y1444" i="34"/>
  <c r="Y1448" i="34"/>
  <c r="Y1452" i="34"/>
  <c r="Y1456" i="34"/>
  <c r="Y1460" i="34"/>
  <c r="Y1464" i="34"/>
  <c r="Y1468" i="34"/>
  <c r="Y1472" i="34"/>
  <c r="Y1476" i="34"/>
  <c r="Y1480" i="34"/>
  <c r="Y1484" i="34"/>
  <c r="Y1488" i="34"/>
  <c r="Y1492" i="34"/>
  <c r="Y1496" i="34"/>
  <c r="Y1500" i="34"/>
  <c r="Y1504" i="34"/>
  <c r="Y1508" i="34"/>
  <c r="Y1512" i="34"/>
  <c r="Y1516" i="34"/>
  <c r="Y1520" i="34"/>
  <c r="Y1524" i="34"/>
  <c r="Y1528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1368" i="34"/>
  <c r="Y1376" i="34"/>
  <c r="Y1384" i="34"/>
  <c r="Y1392" i="34"/>
  <c r="Y1400" i="34"/>
  <c r="Y1408" i="34"/>
  <c r="Y1416" i="34"/>
  <c r="Y1424" i="34"/>
  <c r="Y1432" i="34"/>
  <c r="Y1437" i="34"/>
  <c r="Y1441" i="34"/>
  <c r="Y1445" i="34"/>
  <c r="Y1449" i="34"/>
  <c r="Y1453" i="34"/>
  <c r="Y1457" i="34"/>
  <c r="Y1461" i="34"/>
  <c r="Y1465" i="34"/>
  <c r="Y1469" i="34"/>
  <c r="Y1473" i="34"/>
  <c r="Y1477" i="34"/>
  <c r="Y1481" i="34"/>
  <c r="Y1485" i="34"/>
  <c r="Y1489" i="34"/>
  <c r="Y1493" i="34"/>
  <c r="Y1497" i="34"/>
  <c r="Y1501" i="34"/>
  <c r="Y1505" i="34"/>
  <c r="Y1509" i="34"/>
  <c r="Y1513" i="34"/>
  <c r="Y1517" i="34"/>
  <c r="Y1521" i="34"/>
  <c r="Y1525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2157" i="34"/>
  <c r="Y2161" i="34"/>
  <c r="Y2165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2155" i="34"/>
  <c r="Y2159" i="34"/>
  <c r="Y2163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I23" i="78" s="1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R149" i="34"/>
  <c r="S157" i="34"/>
  <c r="S146" i="34"/>
  <c r="S169" i="34"/>
  <c r="S149" i="34"/>
  <c r="T160" i="34"/>
  <c r="T147" i="34"/>
  <c r="S148" i="34"/>
  <c r="T149" i="34"/>
  <c r="S153" i="34"/>
  <c r="T143" i="34"/>
  <c r="R155" i="34"/>
  <c r="T155" i="34"/>
  <c r="S156" i="34"/>
  <c r="T152" i="34"/>
  <c r="S150" i="34"/>
  <c r="S154" i="34"/>
  <c r="T153" i="34"/>
  <c r="S159" i="34"/>
  <c r="R168" i="34"/>
  <c r="R162" i="34"/>
  <c r="T162" i="34"/>
  <c r="R163" i="34"/>
  <c r="T163" i="34"/>
  <c r="S164" i="34"/>
  <c r="R169" i="34"/>
  <c r="T169" i="34"/>
  <c r="S170" i="34"/>
  <c r="T144" i="34"/>
  <c r="R147" i="34"/>
  <c r="R148" i="34"/>
  <c r="S144" i="34"/>
  <c r="R143" i="34"/>
  <c r="S155" i="34"/>
  <c r="R152" i="34"/>
  <c r="R146" i="34"/>
  <c r="R153" i="34"/>
  <c r="R157" i="34"/>
  <c r="T154" i="34"/>
  <c r="T157" i="34"/>
  <c r="R166" i="34"/>
  <c r="T166" i="34"/>
  <c r="R167" i="34"/>
  <c r="T167" i="34"/>
  <c r="S168" i="34"/>
  <c r="S163" i="34"/>
  <c r="S173" i="34"/>
  <c r="R174" i="34"/>
  <c r="T174" i="34"/>
  <c r="T171" i="34"/>
  <c r="R150" i="34"/>
  <c r="R160" i="34"/>
  <c r="S147" i="34"/>
  <c r="T148" i="34"/>
  <c r="R144" i="34"/>
  <c r="R145" i="34"/>
  <c r="R142" i="34"/>
  <c r="T142" i="34"/>
  <c r="S143" i="34"/>
  <c r="T156" i="34"/>
  <c r="R151" i="34"/>
  <c r="T151" i="34"/>
  <c r="S152" i="34"/>
  <c r="S167" i="34"/>
  <c r="S162" i="34"/>
  <c r="T164" i="34"/>
  <c r="R161" i="34"/>
  <c r="S165" i="34"/>
  <c r="S174" i="34"/>
  <c r="R171" i="34"/>
  <c r="R154" i="34"/>
  <c r="T161" i="34"/>
  <c r="S160" i="34"/>
  <c r="S145" i="34"/>
  <c r="T145" i="34"/>
  <c r="S142" i="34"/>
  <c r="R156" i="34"/>
  <c r="S151" i="34"/>
  <c r="T150" i="34"/>
  <c r="T146" i="34"/>
  <c r="R159" i="34"/>
  <c r="T159" i="34"/>
  <c r="S166" i="34"/>
  <c r="T168" i="34"/>
  <c r="R164" i="34"/>
  <c r="R165" i="34"/>
  <c r="S161" i="34"/>
  <c r="T165" i="34"/>
  <c r="R173" i="34"/>
  <c r="T173" i="34"/>
  <c r="R170" i="34"/>
  <c r="T170" i="34"/>
  <c r="S171" i="34"/>
  <c r="R172" i="34"/>
  <c r="T172" i="34"/>
  <c r="S172" i="34"/>
  <c r="R83" i="34"/>
  <c r="S82" i="34"/>
  <c r="R82" i="34"/>
  <c r="S83" i="34"/>
  <c r="T83" i="34"/>
  <c r="T82" i="34"/>
  <c r="S129" i="34"/>
  <c r="R107" i="34"/>
  <c r="T107" i="34"/>
  <c r="R109" i="34"/>
  <c r="T109" i="34"/>
  <c r="R134" i="34"/>
  <c r="R110" i="34"/>
  <c r="T110" i="34"/>
  <c r="T135" i="34"/>
  <c r="T139" i="34"/>
  <c r="S125" i="34"/>
  <c r="R108" i="34"/>
  <c r="T108" i="34"/>
  <c r="R112" i="34"/>
  <c r="T112" i="34"/>
  <c r="S133" i="34"/>
  <c r="S137" i="34"/>
  <c r="T123" i="34"/>
  <c r="T127" i="34"/>
  <c r="T116" i="34"/>
  <c r="R116" i="34"/>
  <c r="T130" i="34"/>
  <c r="T120" i="34"/>
  <c r="R120" i="34"/>
  <c r="S128" i="34"/>
  <c r="R128" i="34"/>
  <c r="S131" i="34"/>
  <c r="R117" i="34"/>
  <c r="R115" i="34"/>
  <c r="S124" i="34"/>
  <c r="T114" i="34"/>
  <c r="T121" i="34"/>
  <c r="R132" i="34"/>
  <c r="R140" i="34"/>
  <c r="T126" i="34"/>
  <c r="S134" i="34"/>
  <c r="S141" i="34"/>
  <c r="S119" i="34"/>
  <c r="R130" i="34"/>
  <c r="T131" i="34"/>
  <c r="R113" i="34"/>
  <c r="T113" i="34"/>
  <c r="R138" i="34"/>
  <c r="R111" i="34"/>
  <c r="T111" i="34"/>
  <c r="R126" i="34"/>
  <c r="S116" i="34"/>
  <c r="S130" i="34"/>
  <c r="T128" i="34"/>
  <c r="S117" i="34"/>
  <c r="S138" i="34"/>
  <c r="T124" i="34"/>
  <c r="S121" i="34"/>
  <c r="T136" i="34"/>
  <c r="S118" i="34"/>
  <c r="S126" i="34"/>
  <c r="S136" i="34"/>
  <c r="T118" i="34"/>
  <c r="T129" i="34"/>
  <c r="S107" i="34"/>
  <c r="S109" i="34"/>
  <c r="S110" i="34"/>
  <c r="R135" i="34"/>
  <c r="R139" i="34"/>
  <c r="T125" i="34"/>
  <c r="S108" i="34"/>
  <c r="S112" i="34"/>
  <c r="T133" i="34"/>
  <c r="T137" i="34"/>
  <c r="R123" i="34"/>
  <c r="R127" i="34"/>
  <c r="S120" i="34"/>
  <c r="S115" i="34"/>
  <c r="S114" i="34"/>
  <c r="T132" i="34"/>
  <c r="S140" i="34"/>
  <c r="T122" i="34"/>
  <c r="S132" i="34"/>
  <c r="T140" i="34"/>
  <c r="S122" i="34"/>
  <c r="R129" i="34"/>
  <c r="T134" i="34"/>
  <c r="S135" i="34"/>
  <c r="S139" i="34"/>
  <c r="R125" i="34"/>
  <c r="R133" i="34"/>
  <c r="R137" i="34"/>
  <c r="T141" i="34"/>
  <c r="R141" i="34"/>
  <c r="T119" i="34"/>
  <c r="R119" i="34"/>
  <c r="S123" i="34"/>
  <c r="S127" i="34"/>
  <c r="R131" i="34"/>
  <c r="S113" i="34"/>
  <c r="S111" i="34"/>
  <c r="R122" i="34"/>
  <c r="T117" i="34"/>
  <c r="T115" i="34"/>
  <c r="T138" i="34"/>
  <c r="R124" i="34"/>
  <c r="R114" i="34"/>
  <c r="R121" i="34"/>
  <c r="R136" i="34"/>
  <c r="R118" i="34"/>
  <c r="E6" i="60"/>
  <c r="F7" i="60"/>
  <c r="G8" i="60"/>
  <c r="G6" i="60"/>
  <c r="F8" i="60"/>
  <c r="G7" i="60"/>
  <c r="F18" i="60"/>
  <c r="G19" i="60"/>
  <c r="F9" i="60"/>
  <c r="G13" i="60"/>
  <c r="F13" i="60"/>
  <c r="E18" i="60"/>
  <c r="G18" i="60"/>
  <c r="E16" i="60"/>
  <c r="E15" i="60"/>
  <c r="E17" i="60"/>
  <c r="G10" i="60"/>
  <c r="E14" i="60"/>
  <c r="F10" i="60"/>
  <c r="G17" i="60"/>
  <c r="F11" i="60"/>
  <c r="G11" i="60"/>
  <c r="G12" i="60"/>
  <c r="Q2194" i="34"/>
  <c r="Z2182" i="34"/>
  <c r="Q2170" i="34"/>
  <c r="Q2146" i="34"/>
  <c r="P2142" i="34"/>
  <c r="Z2122" i="34"/>
  <c r="Q2102" i="34"/>
  <c r="O2090" i="34"/>
  <c r="Z1719" i="34"/>
  <c r="P1691" i="34"/>
  <c r="U1691" i="34"/>
  <c r="U1679" i="34"/>
  <c r="P1659" i="34"/>
  <c r="U1647" i="34"/>
  <c r="Q1643" i="34"/>
  <c r="Q1627" i="34"/>
  <c r="O1611" i="34"/>
  <c r="P1603" i="34"/>
  <c r="Q754" i="34"/>
  <c r="U754" i="34"/>
  <c r="Z754" i="34"/>
  <c r="O754" i="34"/>
  <c r="P754" i="34"/>
  <c r="O643" i="34"/>
  <c r="Z636" i="34"/>
  <c r="O264" i="34"/>
  <c r="P264" i="34"/>
  <c r="Q264" i="34"/>
  <c r="Z264" i="34"/>
  <c r="R99" i="34"/>
  <c r="S99" i="34"/>
  <c r="P99" i="34"/>
  <c r="T99" i="34"/>
  <c r="Q245" i="34"/>
  <c r="Z245" i="34"/>
  <c r="O245" i="34"/>
  <c r="P245" i="34"/>
  <c r="P1053" i="34"/>
  <c r="Q672" i="34"/>
  <c r="U672" i="34"/>
  <c r="Z672" i="34"/>
  <c r="O672" i="34"/>
  <c r="O276" i="34"/>
  <c r="Q276" i="34"/>
  <c r="U276" i="34"/>
  <c r="Z276" i="34"/>
  <c r="U940" i="34"/>
  <c r="O940" i="34"/>
  <c r="U667" i="34"/>
  <c r="Q661" i="34"/>
  <c r="U661" i="34"/>
  <c r="Z661" i="34"/>
  <c r="P661" i="34"/>
  <c r="O661" i="34"/>
  <c r="U659" i="34"/>
  <c r="O659" i="34"/>
  <c r="Q654" i="34"/>
  <c r="U654" i="34"/>
  <c r="Z654" i="34"/>
  <c r="P654" i="34"/>
  <c r="Q648" i="34"/>
  <c r="U648" i="34"/>
  <c r="Z648" i="34"/>
  <c r="O648" i="34"/>
  <c r="P648" i="34"/>
  <c r="P76" i="34"/>
  <c r="T76" i="34"/>
  <c r="U76" i="34"/>
  <c r="Z76" i="34"/>
  <c r="O76" i="34"/>
  <c r="R76" i="34"/>
  <c r="S76" i="34"/>
  <c r="R71" i="34"/>
  <c r="O71" i="34"/>
  <c r="S71" i="34"/>
  <c r="P71" i="34"/>
  <c r="T71" i="34"/>
  <c r="Q71" i="34"/>
  <c r="U71" i="34"/>
  <c r="Z71" i="34"/>
  <c r="O997" i="34"/>
  <c r="Q632" i="34"/>
  <c r="Z632" i="34"/>
  <c r="O632" i="34"/>
  <c r="P632" i="34"/>
  <c r="P600" i="34"/>
  <c r="Q600" i="34"/>
  <c r="U600" i="34"/>
  <c r="Z600" i="34"/>
  <c r="O600" i="34"/>
  <c r="O274" i="34"/>
  <c r="P274" i="34"/>
  <c r="Q274" i="34"/>
  <c r="Z274" i="34"/>
  <c r="R95" i="34"/>
  <c r="O95" i="34"/>
  <c r="S95" i="34"/>
  <c r="P95" i="34"/>
  <c r="T95" i="34"/>
  <c r="Q95" i="34"/>
  <c r="U95" i="34"/>
  <c r="Z95" i="34"/>
  <c r="R92" i="34"/>
  <c r="O92" i="34"/>
  <c r="S92" i="34"/>
  <c r="P92" i="34"/>
  <c r="T92" i="34"/>
  <c r="Q92" i="34"/>
  <c r="Z92" i="34"/>
  <c r="A253" i="34"/>
  <c r="O253" i="34"/>
  <c r="P253" i="34"/>
  <c r="Q253" i="34"/>
  <c r="U253" i="34"/>
  <c r="Z253" i="34"/>
  <c r="Q876" i="34"/>
  <c r="U876" i="34"/>
  <c r="Z876" i="34"/>
  <c r="P876" i="34"/>
  <c r="O876" i="34"/>
  <c r="Q974" i="34"/>
  <c r="O967" i="34"/>
  <c r="Q1193" i="34"/>
  <c r="Z1189" i="34"/>
  <c r="U2062" i="34"/>
  <c r="O248" i="34"/>
  <c r="P248" i="34"/>
  <c r="Q248" i="34"/>
  <c r="U248" i="34"/>
  <c r="Z248" i="34"/>
  <c r="Q1940" i="34"/>
  <c r="U1940" i="34"/>
  <c r="U1936" i="34"/>
  <c r="U1932" i="34"/>
  <c r="P1756" i="34"/>
  <c r="Q2060" i="34"/>
  <c r="O2365" i="34"/>
  <c r="P2591" i="34"/>
  <c r="P2599" i="34"/>
  <c r="Z2500" i="34"/>
  <c r="Q2516" i="34"/>
  <c r="O2544" i="34"/>
  <c r="O2556" i="34"/>
  <c r="Q2474" i="34"/>
  <c r="P2346" i="34"/>
  <c r="U2354" i="34"/>
  <c r="P2354" i="34"/>
  <c r="Q2345" i="34"/>
  <c r="P2345" i="34"/>
  <c r="P2459" i="34"/>
  <c r="Z2437" i="34"/>
  <c r="Q2441" i="34"/>
  <c r="U2445" i="34"/>
  <c r="Z2449" i="34"/>
  <c r="P2453" i="34"/>
  <c r="U2477" i="34"/>
  <c r="Q2426" i="34"/>
  <c r="U2426" i="34"/>
  <c r="Z2426" i="34"/>
  <c r="O2426" i="34"/>
  <c r="P2426" i="34"/>
  <c r="O2326" i="34"/>
  <c r="P2326" i="34"/>
  <c r="Q2326" i="34"/>
  <c r="U2326" i="34"/>
  <c r="Z2326" i="34"/>
  <c r="Q1019" i="34"/>
  <c r="U1019" i="34"/>
  <c r="Z1019" i="34"/>
  <c r="O1019" i="34"/>
  <c r="O2340" i="34"/>
  <c r="Q2340" i="34"/>
  <c r="Z2340" i="34"/>
  <c r="P2340" i="34"/>
  <c r="Q88" i="34"/>
  <c r="R88" i="34"/>
  <c r="S88" i="34"/>
  <c r="O88" i="34"/>
  <c r="T88" i="34"/>
  <c r="U88" i="34"/>
  <c r="Z88" i="34"/>
  <c r="Q80" i="34"/>
  <c r="Z80" i="34"/>
  <c r="O80" i="34"/>
  <c r="T80" i="34"/>
  <c r="R80" i="34"/>
  <c r="S80" i="34"/>
  <c r="O1207" i="34"/>
  <c r="P1207" i="34"/>
  <c r="Q1207" i="34"/>
  <c r="U1207" i="34"/>
  <c r="Z1207" i="34"/>
  <c r="Q1548" i="34"/>
  <c r="U1548" i="34"/>
  <c r="Z1548" i="34"/>
  <c r="O1548" i="34"/>
  <c r="P1548" i="34"/>
  <c r="Q1559" i="34"/>
  <c r="U1559" i="34"/>
  <c r="Z1559" i="34"/>
  <c r="P1559" i="34"/>
  <c r="O1559" i="34"/>
  <c r="Q1563" i="34"/>
  <c r="U1563" i="34"/>
  <c r="Z1563" i="34"/>
  <c r="P1563" i="34"/>
  <c r="O1563" i="34"/>
  <c r="Q1888" i="34"/>
  <c r="U1888" i="34"/>
  <c r="Z1888" i="34"/>
  <c r="O1888" i="34"/>
  <c r="P1888" i="34"/>
  <c r="Q2065" i="34"/>
  <c r="U2065" i="34"/>
  <c r="Z2065" i="34"/>
  <c r="O2065" i="34"/>
  <c r="P2065" i="34"/>
  <c r="O2338" i="34"/>
  <c r="Q2338" i="34"/>
  <c r="U2338" i="34"/>
  <c r="Z2338" i="34"/>
  <c r="P2338" i="34"/>
  <c r="Q2387" i="34"/>
  <c r="U2387" i="34"/>
  <c r="Z2387" i="34"/>
  <c r="O2387" i="34"/>
  <c r="P2387" i="34"/>
  <c r="Q2391" i="34"/>
  <c r="U2391" i="34"/>
  <c r="Z2391" i="34"/>
  <c r="O2391" i="34"/>
  <c r="P2391" i="34"/>
  <c r="Q2393" i="34"/>
  <c r="U2393" i="34"/>
  <c r="Z2393" i="34"/>
  <c r="O2393" i="34"/>
  <c r="P2393" i="34"/>
  <c r="Q1927" i="34"/>
  <c r="U1927" i="34"/>
  <c r="Z1927" i="34"/>
  <c r="P1927" i="34"/>
  <c r="O1927" i="34"/>
  <c r="Q1281" i="34"/>
  <c r="U1281" i="34"/>
  <c r="Z1281" i="34"/>
  <c r="O1281" i="34"/>
  <c r="P1281" i="34"/>
  <c r="O256" i="34"/>
  <c r="P256" i="34"/>
  <c r="Q256" i="34"/>
  <c r="U256" i="34"/>
  <c r="Z256" i="34"/>
  <c r="Q1307" i="34"/>
  <c r="U1307" i="34"/>
  <c r="Z1307" i="34"/>
  <c r="P1307" i="34"/>
  <c r="O1307" i="34"/>
  <c r="P1742" i="34"/>
  <c r="Q1742" i="34"/>
  <c r="U1742" i="34"/>
  <c r="Z1742" i="34"/>
  <c r="O1742" i="34"/>
  <c r="Q1044" i="34"/>
  <c r="U1044" i="34"/>
  <c r="Z1044" i="34"/>
  <c r="O1044" i="34"/>
  <c r="P1044" i="34"/>
  <c r="R93" i="34"/>
  <c r="S93" i="34"/>
  <c r="T93" i="34"/>
  <c r="R105" i="34"/>
  <c r="S105" i="34"/>
  <c r="T105" i="34"/>
  <c r="O2173" i="34"/>
  <c r="O2153" i="34"/>
  <c r="O2129" i="34"/>
  <c r="P1718" i="34"/>
  <c r="Q1718" i="34"/>
  <c r="Z1682" i="34"/>
  <c r="O1658" i="34"/>
  <c r="Q1630" i="34"/>
  <c r="O1622" i="34"/>
  <c r="A103" i="34"/>
  <c r="R103" i="34"/>
  <c r="O103" i="34"/>
  <c r="S103" i="34"/>
  <c r="P103" i="34"/>
  <c r="T103" i="34"/>
  <c r="Q103" i="34"/>
  <c r="Z103" i="34"/>
  <c r="P1015" i="34"/>
  <c r="Q835" i="34"/>
  <c r="U835" i="34"/>
  <c r="O835" i="34"/>
  <c r="P835" i="34"/>
  <c r="A752" i="34"/>
  <c r="Q752" i="34"/>
  <c r="U752" i="34"/>
  <c r="Z752" i="34"/>
  <c r="O752" i="34"/>
  <c r="P752" i="34"/>
  <c r="Z641" i="34"/>
  <c r="P641" i="34"/>
  <c r="U676" i="34"/>
  <c r="Z676" i="34"/>
  <c r="O676" i="34"/>
  <c r="O281" i="34"/>
  <c r="P281" i="34"/>
  <c r="Q281" i="34"/>
  <c r="U281" i="34"/>
  <c r="Z281" i="34"/>
  <c r="O258" i="34"/>
  <c r="P258" i="34"/>
  <c r="O265" i="34"/>
  <c r="P265" i="34"/>
  <c r="Q265" i="34"/>
  <c r="U265" i="34"/>
  <c r="Z265" i="34"/>
  <c r="R106" i="34"/>
  <c r="O106" i="34"/>
  <c r="S106" i="34"/>
  <c r="P106" i="34"/>
  <c r="T106" i="34"/>
  <c r="Q106" i="34"/>
  <c r="U106" i="34"/>
  <c r="Z106" i="34"/>
  <c r="O993" i="34"/>
  <c r="U1057" i="34"/>
  <c r="A280" i="34"/>
  <c r="O280" i="34"/>
  <c r="P280" i="34"/>
  <c r="Q280" i="34"/>
  <c r="U280" i="34"/>
  <c r="Z280" i="34"/>
  <c r="O275" i="34"/>
  <c r="Q275" i="34"/>
  <c r="Q666" i="34"/>
  <c r="U666" i="34"/>
  <c r="Z666" i="34"/>
  <c r="P666" i="34"/>
  <c r="O666" i="34"/>
  <c r="Q663" i="34"/>
  <c r="U663" i="34"/>
  <c r="Z663" i="34"/>
  <c r="P663" i="34"/>
  <c r="O663" i="34"/>
  <c r="Q658" i="34"/>
  <c r="U658" i="34"/>
  <c r="Z658" i="34"/>
  <c r="P658" i="34"/>
  <c r="O658" i="34"/>
  <c r="A652" i="34"/>
  <c r="Q652" i="34"/>
  <c r="U652" i="34"/>
  <c r="Z652" i="34"/>
  <c r="O652" i="34"/>
  <c r="P652" i="34"/>
  <c r="Q647" i="34"/>
  <c r="U647" i="34"/>
  <c r="Z647" i="34"/>
  <c r="O647" i="34"/>
  <c r="P647" i="34"/>
  <c r="A75" i="34"/>
  <c r="P75" i="34"/>
  <c r="T75" i="34"/>
  <c r="Q75" i="34"/>
  <c r="U75" i="34"/>
  <c r="Z75" i="34"/>
  <c r="S75" i="34"/>
  <c r="O75" i="34"/>
  <c r="R75" i="34"/>
  <c r="O1012" i="34"/>
  <c r="A630" i="34"/>
  <c r="P630" i="34"/>
  <c r="Q630" i="34"/>
  <c r="U630" i="34"/>
  <c r="Z630" i="34"/>
  <c r="O630" i="34"/>
  <c r="P598" i="34"/>
  <c r="Q598" i="34"/>
  <c r="U598" i="34"/>
  <c r="Z598" i="34"/>
  <c r="O598" i="34"/>
  <c r="O273" i="34"/>
  <c r="P273" i="34"/>
  <c r="Q273" i="34"/>
  <c r="U273" i="34"/>
  <c r="Z273" i="34"/>
  <c r="O262" i="34"/>
  <c r="P262" i="34"/>
  <c r="Q262" i="34"/>
  <c r="U262" i="34"/>
  <c r="Z262" i="34"/>
  <c r="R91" i="34"/>
  <c r="S91" i="34"/>
  <c r="T91" i="34"/>
  <c r="A252" i="34"/>
  <c r="O252" i="34"/>
  <c r="P252" i="34"/>
  <c r="Q252" i="34"/>
  <c r="U252" i="34"/>
  <c r="Z252" i="34"/>
  <c r="O354" i="34"/>
  <c r="P354" i="34"/>
  <c r="Q354" i="34"/>
  <c r="U354" i="34"/>
  <c r="Z354" i="34"/>
  <c r="Q877" i="34"/>
  <c r="U877" i="34"/>
  <c r="Z877" i="34"/>
  <c r="O877" i="34"/>
  <c r="P877" i="34"/>
  <c r="R100" i="34"/>
  <c r="O100" i="34"/>
  <c r="S100" i="34"/>
  <c r="P100" i="34"/>
  <c r="T100" i="34"/>
  <c r="Q100" i="34"/>
  <c r="U100" i="34"/>
  <c r="Z100" i="34"/>
  <c r="Q640" i="34"/>
  <c r="U640" i="34"/>
  <c r="Z640" i="34"/>
  <c r="O640" i="34"/>
  <c r="P640" i="34"/>
  <c r="U1102" i="34"/>
  <c r="Z1102" i="34"/>
  <c r="P2063" i="34"/>
  <c r="O2063" i="34"/>
  <c r="Z2220" i="34"/>
  <c r="Q1761" i="34"/>
  <c r="U1765" i="34"/>
  <c r="Z2631" i="34"/>
  <c r="Q2406" i="34"/>
  <c r="O2407" i="34"/>
  <c r="Q2491" i="34"/>
  <c r="P2572" i="34"/>
  <c r="Z2588" i="34"/>
  <c r="O2604" i="34"/>
  <c r="Z2624" i="34"/>
  <c r="Z2628" i="34"/>
  <c r="U2513" i="34"/>
  <c r="Q2525" i="34"/>
  <c r="O2533" i="34"/>
  <c r="O2553" i="34"/>
  <c r="U2557" i="34"/>
  <c r="U2475" i="34"/>
  <c r="Q2347" i="34"/>
  <c r="P2466" i="34"/>
  <c r="O2415" i="34"/>
  <c r="P2460" i="34"/>
  <c r="O2438" i="34"/>
  <c r="U2442" i="34"/>
  <c r="Q2478" i="34"/>
  <c r="U2478" i="34"/>
  <c r="Z2478" i="34"/>
  <c r="O2478" i="34"/>
  <c r="P2478" i="34"/>
  <c r="O2327" i="34"/>
  <c r="P2327" i="34"/>
  <c r="Q2327" i="34"/>
  <c r="U2327" i="34"/>
  <c r="Z2327" i="34"/>
  <c r="U1020" i="34"/>
  <c r="Z1020" i="34"/>
  <c r="O1020" i="34"/>
  <c r="O2341" i="34"/>
  <c r="Q2341" i="34"/>
  <c r="U2341" i="34"/>
  <c r="P2341" i="34"/>
  <c r="Q85" i="34"/>
  <c r="U85" i="34"/>
  <c r="Z85" i="34"/>
  <c r="P85" i="34"/>
  <c r="R85" i="34"/>
  <c r="S85" i="34"/>
  <c r="O85" i="34"/>
  <c r="T85" i="34"/>
  <c r="Q79" i="34"/>
  <c r="U79" i="34"/>
  <c r="Z79" i="34"/>
  <c r="P79" i="34"/>
  <c r="R79" i="34"/>
  <c r="S79" i="34"/>
  <c r="O79" i="34"/>
  <c r="T79" i="34"/>
  <c r="O270" i="34"/>
  <c r="P270" i="34"/>
  <c r="Q270" i="34"/>
  <c r="U270" i="34"/>
  <c r="Z270" i="34"/>
  <c r="O1211" i="34"/>
  <c r="P1211" i="34"/>
  <c r="Q1211" i="34"/>
  <c r="U1211" i="34"/>
  <c r="Z1211" i="34"/>
  <c r="Q1549" i="34"/>
  <c r="U1549" i="34"/>
  <c r="Z1549" i="34"/>
  <c r="O1549" i="34"/>
  <c r="P1549" i="34"/>
  <c r="Q1560" i="34"/>
  <c r="U1560" i="34"/>
  <c r="Z1560" i="34"/>
  <c r="O1560" i="34"/>
  <c r="P1560" i="34"/>
  <c r="Q1564" i="34"/>
  <c r="U1564" i="34"/>
  <c r="Z1564" i="34"/>
  <c r="O1564" i="34"/>
  <c r="P1564" i="34"/>
  <c r="Q2034" i="34"/>
  <c r="U2034" i="34"/>
  <c r="Z2034" i="34"/>
  <c r="O2034" i="34"/>
  <c r="P2034" i="34"/>
  <c r="Q2066" i="34"/>
  <c r="U2066" i="34"/>
  <c r="Z2066" i="34"/>
  <c r="O2066" i="34"/>
  <c r="P2066" i="34"/>
  <c r="O2339" i="34"/>
  <c r="Q2339" i="34"/>
  <c r="U2339" i="34"/>
  <c r="Z2339" i="34"/>
  <c r="P2339" i="34"/>
  <c r="Q2388" i="34"/>
  <c r="U2388" i="34"/>
  <c r="Z2388" i="34"/>
  <c r="O2388" i="34"/>
  <c r="P2388" i="34"/>
  <c r="Q1465" i="34"/>
  <c r="U1465" i="34"/>
  <c r="Z1465" i="34"/>
  <c r="O1465" i="34"/>
  <c r="P1465" i="34"/>
  <c r="Q2495" i="34"/>
  <c r="U2495" i="34"/>
  <c r="Z2495" i="34"/>
  <c r="O2495" i="34"/>
  <c r="P2495" i="34"/>
  <c r="P1248" i="34"/>
  <c r="Q1248" i="34"/>
  <c r="U1248" i="34"/>
  <c r="Z1248" i="34"/>
  <c r="O1248" i="34"/>
  <c r="Q1301" i="34"/>
  <c r="U1301" i="34"/>
  <c r="Z1301" i="34"/>
  <c r="O1301" i="34"/>
  <c r="P1301" i="34"/>
  <c r="Q950" i="34"/>
  <c r="U950" i="34"/>
  <c r="Z950" i="34"/>
  <c r="O950" i="34"/>
  <c r="P950" i="34"/>
  <c r="A2026" i="34"/>
  <c r="Q2026" i="34"/>
  <c r="U2026" i="34"/>
  <c r="Z2026" i="34"/>
  <c r="O2026" i="34"/>
  <c r="P2026" i="34"/>
  <c r="Q1064" i="34"/>
  <c r="U1064" i="34"/>
  <c r="Z1064" i="34"/>
  <c r="O1064" i="34"/>
  <c r="P1064" i="34"/>
  <c r="Q2043" i="34"/>
  <c r="U2043" i="34"/>
  <c r="Z2043" i="34"/>
  <c r="P2043" i="34"/>
  <c r="O2043" i="34"/>
  <c r="Q2369" i="34"/>
  <c r="U2369" i="34"/>
  <c r="Z2369" i="34"/>
  <c r="O2369" i="34"/>
  <c r="P2369" i="34"/>
  <c r="S87" i="34"/>
  <c r="T87" i="34"/>
  <c r="R87" i="34"/>
  <c r="T74" i="34"/>
  <c r="R74" i="34"/>
  <c r="S74" i="34"/>
  <c r="P991" i="34"/>
  <c r="Q750" i="34"/>
  <c r="U750" i="34"/>
  <c r="Z750" i="34"/>
  <c r="O750" i="34"/>
  <c r="P750" i="34"/>
  <c r="O282" i="34"/>
  <c r="P282" i="34"/>
  <c r="Q282" i="34"/>
  <c r="U282" i="34"/>
  <c r="Z282" i="34"/>
  <c r="Q675" i="34"/>
  <c r="U675" i="34"/>
  <c r="Z675" i="34"/>
  <c r="P675" i="34"/>
  <c r="O675" i="34"/>
  <c r="O268" i="34"/>
  <c r="P268" i="34"/>
  <c r="Q268" i="34"/>
  <c r="U268" i="34"/>
  <c r="Z268" i="34"/>
  <c r="O249" i="34"/>
  <c r="P249" i="34"/>
  <c r="Q249" i="34"/>
  <c r="U249" i="34"/>
  <c r="Z249" i="34"/>
  <c r="U263" i="34"/>
  <c r="Z263" i="34"/>
  <c r="R70" i="34"/>
  <c r="O70" i="34"/>
  <c r="S70" i="34"/>
  <c r="P70" i="34"/>
  <c r="T70" i="34"/>
  <c r="Q70" i="34"/>
  <c r="U70" i="34"/>
  <c r="Z70" i="34"/>
  <c r="Q674" i="34"/>
  <c r="U674" i="34"/>
  <c r="Z674" i="34"/>
  <c r="P674" i="34"/>
  <c r="O674" i="34"/>
  <c r="O279" i="34"/>
  <c r="P279" i="34"/>
  <c r="Q279" i="34"/>
  <c r="U279" i="34"/>
  <c r="Z279" i="34"/>
  <c r="O255" i="34"/>
  <c r="P255" i="34"/>
  <c r="Q255" i="34"/>
  <c r="U255" i="34"/>
  <c r="Z255" i="34"/>
  <c r="Q670" i="34"/>
  <c r="U670" i="34"/>
  <c r="Z670" i="34"/>
  <c r="P670" i="34"/>
  <c r="O670" i="34"/>
  <c r="Q662" i="34"/>
  <c r="U662" i="34"/>
  <c r="Z662" i="34"/>
  <c r="P662" i="34"/>
  <c r="O662" i="34"/>
  <c r="Q656" i="34"/>
  <c r="U656" i="34"/>
  <c r="Z656" i="34"/>
  <c r="P656" i="34"/>
  <c r="O656" i="34"/>
  <c r="A651" i="34"/>
  <c r="Q651" i="34"/>
  <c r="U651" i="34"/>
  <c r="Z651" i="34"/>
  <c r="O651" i="34"/>
  <c r="P651" i="34"/>
  <c r="Q646" i="34"/>
  <c r="U646" i="34"/>
  <c r="Z646" i="34"/>
  <c r="P646" i="34"/>
  <c r="O646" i="34"/>
  <c r="S73" i="34"/>
  <c r="P73" i="34"/>
  <c r="T73" i="34"/>
  <c r="Z73" i="34"/>
  <c r="R73" i="34"/>
  <c r="U1134" i="34"/>
  <c r="U1124" i="34"/>
  <c r="Q1070" i="34"/>
  <c r="Q1010" i="34"/>
  <c r="Z1000" i="34"/>
  <c r="Q635" i="34"/>
  <c r="U635" i="34"/>
  <c r="Z635" i="34"/>
  <c r="O635" i="34"/>
  <c r="P635" i="34"/>
  <c r="P628" i="34"/>
  <c r="Q628" i="34"/>
  <c r="U628" i="34"/>
  <c r="Z628" i="34"/>
  <c r="O628" i="34"/>
  <c r="R102" i="34"/>
  <c r="O102" i="34"/>
  <c r="S102" i="34"/>
  <c r="P102" i="34"/>
  <c r="T102" i="34"/>
  <c r="Q102" i="34"/>
  <c r="U102" i="34"/>
  <c r="Z102" i="34"/>
  <c r="O259" i="34"/>
  <c r="P259" i="34"/>
  <c r="Q259" i="34"/>
  <c r="U259" i="34"/>
  <c r="Z259" i="34"/>
  <c r="R90" i="34"/>
  <c r="S90" i="34"/>
  <c r="T90" i="34"/>
  <c r="O941" i="34"/>
  <c r="Q879" i="34"/>
  <c r="U879" i="34"/>
  <c r="Z879" i="34"/>
  <c r="O879" i="34"/>
  <c r="P879" i="34"/>
  <c r="Q984" i="34"/>
  <c r="U965" i="34"/>
  <c r="Q244" i="34"/>
  <c r="U244" i="34"/>
  <c r="Z244" i="34"/>
  <c r="P244" i="34"/>
  <c r="O244" i="34"/>
  <c r="Q751" i="34"/>
  <c r="U751" i="34"/>
  <c r="Z751" i="34"/>
  <c r="P751" i="34"/>
  <c r="O751" i="34"/>
  <c r="O1942" i="34"/>
  <c r="O2221" i="34"/>
  <c r="P1758" i="34"/>
  <c r="O2562" i="34"/>
  <c r="Q2479" i="34"/>
  <c r="U2479" i="34"/>
  <c r="Z2479" i="34"/>
  <c r="O2479" i="34"/>
  <c r="P2479" i="34"/>
  <c r="O1584" i="34"/>
  <c r="P1584" i="34"/>
  <c r="Q1584" i="34"/>
  <c r="U1584" i="34"/>
  <c r="Z1584" i="34"/>
  <c r="Q1907" i="34"/>
  <c r="U1907" i="34"/>
  <c r="Z1907" i="34"/>
  <c r="P1907" i="34"/>
  <c r="O1907" i="34"/>
  <c r="R97" i="34"/>
  <c r="O97" i="34"/>
  <c r="S97" i="34"/>
  <c r="P97" i="34"/>
  <c r="T97" i="34"/>
  <c r="Q97" i="34"/>
  <c r="U97" i="34"/>
  <c r="Z97" i="34"/>
  <c r="Q84" i="34"/>
  <c r="U84" i="34"/>
  <c r="Z84" i="34"/>
  <c r="R84" i="34"/>
  <c r="S84" i="34"/>
  <c r="O84" i="34"/>
  <c r="T84" i="34"/>
  <c r="P84" i="34"/>
  <c r="P78" i="34"/>
  <c r="Q78" i="34"/>
  <c r="U78" i="34"/>
  <c r="Z78" i="34"/>
  <c r="R78" i="34"/>
  <c r="S78" i="34"/>
  <c r="T78" i="34"/>
  <c r="O78" i="34"/>
  <c r="O1212" i="34"/>
  <c r="P1212" i="34"/>
  <c r="Q1212" i="34"/>
  <c r="U1212" i="34"/>
  <c r="Z1212" i="34"/>
  <c r="Q1550" i="34"/>
  <c r="U1550" i="34"/>
  <c r="Z1550" i="34"/>
  <c r="O1550" i="34"/>
  <c r="P1550" i="34"/>
  <c r="Q1561" i="34"/>
  <c r="U1561" i="34"/>
  <c r="Z1561" i="34"/>
  <c r="O1561" i="34"/>
  <c r="P1561" i="34"/>
  <c r="P1755" i="34"/>
  <c r="Q1755" i="34"/>
  <c r="U1755" i="34"/>
  <c r="Z1755" i="34"/>
  <c r="O1755" i="34"/>
  <c r="Q2035" i="34"/>
  <c r="U2035" i="34"/>
  <c r="Z2035" i="34"/>
  <c r="P2035" i="34"/>
  <c r="O2035" i="34"/>
  <c r="Q2076" i="34"/>
  <c r="U2076" i="34"/>
  <c r="Z2076" i="34"/>
  <c r="O2076" i="34"/>
  <c r="P2076" i="34"/>
  <c r="Q2372" i="34"/>
  <c r="U2372" i="34"/>
  <c r="Z2372" i="34"/>
  <c r="O2372" i="34"/>
  <c r="P2372" i="34"/>
  <c r="Q2389" i="34"/>
  <c r="U2389" i="34"/>
  <c r="Z2389" i="34"/>
  <c r="O2389" i="34"/>
  <c r="P2389" i="34"/>
  <c r="Q1551" i="34"/>
  <c r="U1551" i="34"/>
  <c r="Z1551" i="34"/>
  <c r="P1551" i="34"/>
  <c r="O1551" i="34"/>
  <c r="Q2219" i="34"/>
  <c r="U2219" i="34"/>
  <c r="Z2219" i="34"/>
  <c r="P2219" i="34"/>
  <c r="O2219" i="34"/>
  <c r="Q1267" i="34"/>
  <c r="U1267" i="34"/>
  <c r="Z1267" i="34"/>
  <c r="P1267" i="34"/>
  <c r="O1267" i="34"/>
  <c r="Q2246" i="34"/>
  <c r="U2246" i="34"/>
  <c r="Z2246" i="34"/>
  <c r="O2246" i="34"/>
  <c r="P2246" i="34"/>
  <c r="Q2070" i="34"/>
  <c r="U2070" i="34"/>
  <c r="Z2070" i="34"/>
  <c r="O2070" i="34"/>
  <c r="P2070" i="34"/>
  <c r="Q2385" i="34"/>
  <c r="U2385" i="34"/>
  <c r="Z2385" i="34"/>
  <c r="O2385" i="34"/>
  <c r="P2385" i="34"/>
  <c r="Q2370" i="34"/>
  <c r="U2370" i="34"/>
  <c r="Z2370" i="34"/>
  <c r="P2370" i="34"/>
  <c r="O2370" i="34"/>
  <c r="R101" i="34"/>
  <c r="S101" i="34"/>
  <c r="T101" i="34"/>
  <c r="U1890" i="34"/>
  <c r="U2000" i="34"/>
  <c r="Q2195" i="34"/>
  <c r="P2179" i="34"/>
  <c r="U2163" i="34"/>
  <c r="O2159" i="34"/>
  <c r="U2135" i="34"/>
  <c r="U2127" i="34"/>
  <c r="Z2123" i="34"/>
  <c r="Z2103" i="34"/>
  <c r="O2099" i="34"/>
  <c r="O2087" i="34"/>
  <c r="Q1720" i="34"/>
  <c r="U1708" i="34"/>
  <c r="Q1704" i="34"/>
  <c r="O1688" i="34"/>
  <c r="U1680" i="34"/>
  <c r="Z1676" i="34"/>
  <c r="O1656" i="34"/>
  <c r="Q1656" i="34"/>
  <c r="P1648" i="34"/>
  <c r="P1640" i="34"/>
  <c r="Q1636" i="34"/>
  <c r="P1632" i="34"/>
  <c r="O1620" i="34"/>
  <c r="Z1620" i="34"/>
  <c r="O1616" i="34"/>
  <c r="A1604" i="34"/>
  <c r="Z1604" i="34"/>
  <c r="Q747" i="34"/>
  <c r="U747" i="34"/>
  <c r="Z747" i="34"/>
  <c r="P747" i="34"/>
  <c r="O747" i="34"/>
  <c r="U638" i="34"/>
  <c r="Z638" i="34"/>
  <c r="O638" i="34"/>
  <c r="O266" i="34"/>
  <c r="P266" i="34"/>
  <c r="Q266" i="34"/>
  <c r="U266" i="34"/>
  <c r="Z266" i="34"/>
  <c r="Q247" i="34"/>
  <c r="O247" i="34"/>
  <c r="P247" i="34"/>
  <c r="U247" i="34"/>
  <c r="Z247" i="34"/>
  <c r="Q246" i="34"/>
  <c r="U246" i="34"/>
  <c r="Z246" i="34"/>
  <c r="O246" i="34"/>
  <c r="P246" i="34"/>
  <c r="R69" i="34"/>
  <c r="O69" i="34"/>
  <c r="S69" i="34"/>
  <c r="P69" i="34"/>
  <c r="T69" i="34"/>
  <c r="Q69" i="34"/>
  <c r="U69" i="34"/>
  <c r="Z69" i="34"/>
  <c r="P1213" i="34"/>
  <c r="P1944" i="34"/>
  <c r="U1045" i="34"/>
  <c r="O1018" i="34"/>
  <c r="P1018" i="34"/>
  <c r="Q673" i="34"/>
  <c r="U673" i="34"/>
  <c r="Z673" i="34"/>
  <c r="P673" i="34"/>
  <c r="O673" i="34"/>
  <c r="O278" i="34"/>
  <c r="P278" i="34"/>
  <c r="Q278" i="34"/>
  <c r="U278" i="34"/>
  <c r="Z278" i="34"/>
  <c r="R98" i="34"/>
  <c r="O98" i="34"/>
  <c r="S98" i="34"/>
  <c r="P98" i="34"/>
  <c r="T98" i="34"/>
  <c r="Q98" i="34"/>
  <c r="Z98" i="34"/>
  <c r="Q669" i="34"/>
  <c r="U669" i="34"/>
  <c r="Z669" i="34"/>
  <c r="P669" i="34"/>
  <c r="O669" i="34"/>
  <c r="Q664" i="34"/>
  <c r="U664" i="34"/>
  <c r="Z664" i="34"/>
  <c r="P664" i="34"/>
  <c r="O664" i="34"/>
  <c r="A660" i="34"/>
  <c r="Q660" i="34"/>
  <c r="U660" i="34"/>
  <c r="Z660" i="34"/>
  <c r="P660" i="34"/>
  <c r="O660" i="34"/>
  <c r="Q655" i="34"/>
  <c r="Z655" i="34"/>
  <c r="O655" i="34"/>
  <c r="P655" i="34"/>
  <c r="Q650" i="34"/>
  <c r="P650" i="34"/>
  <c r="U650" i="34"/>
  <c r="Z650" i="34"/>
  <c r="O650" i="34"/>
  <c r="R72" i="34"/>
  <c r="O72" i="34"/>
  <c r="S72" i="34"/>
  <c r="P72" i="34"/>
  <c r="T72" i="34"/>
  <c r="Q72" i="34"/>
  <c r="U72" i="34"/>
  <c r="Z72" i="34"/>
  <c r="A601" i="34"/>
  <c r="P601" i="34"/>
  <c r="Q601" i="34"/>
  <c r="U601" i="34"/>
  <c r="Z601" i="34"/>
  <c r="O601" i="34"/>
  <c r="R96" i="34"/>
  <c r="O96" i="34"/>
  <c r="S96" i="34"/>
  <c r="P96" i="34"/>
  <c r="T96" i="34"/>
  <c r="Q96" i="34"/>
  <c r="U96" i="34"/>
  <c r="Z96" i="34"/>
  <c r="R94" i="34"/>
  <c r="O94" i="34"/>
  <c r="S94" i="34"/>
  <c r="P94" i="34"/>
  <c r="T94" i="34"/>
  <c r="Q94" i="34"/>
  <c r="U94" i="34"/>
  <c r="Z94" i="34"/>
  <c r="Q86" i="34"/>
  <c r="U86" i="34"/>
  <c r="Z86" i="34"/>
  <c r="O86" i="34"/>
  <c r="T86" i="34"/>
  <c r="P86" i="34"/>
  <c r="R86" i="34"/>
  <c r="S86" i="34"/>
  <c r="Q1139" i="34"/>
  <c r="A880" i="34"/>
  <c r="Q880" i="34"/>
  <c r="U880" i="34"/>
  <c r="Z880" i="34"/>
  <c r="O880" i="34"/>
  <c r="P880" i="34"/>
  <c r="A1192" i="34"/>
  <c r="Q753" i="34"/>
  <c r="U753" i="34"/>
  <c r="Z753" i="34"/>
  <c r="O753" i="34"/>
  <c r="P753" i="34"/>
  <c r="P1935" i="34"/>
  <c r="Q2230" i="34"/>
  <c r="Z2633" i="34"/>
  <c r="P2429" i="34"/>
  <c r="U2344" i="34"/>
  <c r="O2436" i="34"/>
  <c r="P2444" i="34"/>
  <c r="A2425" i="34"/>
  <c r="Q2425" i="34"/>
  <c r="U2425" i="34"/>
  <c r="Z2425" i="34"/>
  <c r="O2425" i="34"/>
  <c r="P2425" i="34"/>
  <c r="A2480" i="34"/>
  <c r="Q2480" i="34"/>
  <c r="U2480" i="34"/>
  <c r="Z2480" i="34"/>
  <c r="O2480" i="34"/>
  <c r="P2480" i="34"/>
  <c r="Q1908" i="34"/>
  <c r="U1908" i="34"/>
  <c r="Z1908" i="34"/>
  <c r="O1908" i="34"/>
  <c r="P1908" i="34"/>
  <c r="A89" i="34"/>
  <c r="R89" i="34"/>
  <c r="O89" i="34"/>
  <c r="S89" i="34"/>
  <c r="P89" i="34"/>
  <c r="T89" i="34"/>
  <c r="Q89" i="34"/>
  <c r="U89" i="34"/>
  <c r="Z89" i="34"/>
  <c r="Q81" i="34"/>
  <c r="U81" i="34"/>
  <c r="Z81" i="34"/>
  <c r="S81" i="34"/>
  <c r="O81" i="34"/>
  <c r="T81" i="34"/>
  <c r="P81" i="34"/>
  <c r="R81" i="34"/>
  <c r="P77" i="34"/>
  <c r="T77" i="34"/>
  <c r="Q77" i="34"/>
  <c r="U77" i="34"/>
  <c r="Z77" i="34"/>
  <c r="O77" i="34"/>
  <c r="R77" i="34"/>
  <c r="S77" i="34"/>
  <c r="Q956" i="34"/>
  <c r="U956" i="34"/>
  <c r="Z956" i="34"/>
  <c r="O956" i="34"/>
  <c r="P956" i="34"/>
  <c r="Q1547" i="34"/>
  <c r="U1547" i="34"/>
  <c r="Z1547" i="34"/>
  <c r="P1547" i="34"/>
  <c r="O1547" i="34"/>
  <c r="Q1558" i="34"/>
  <c r="U1558" i="34"/>
  <c r="Z1558" i="34"/>
  <c r="O1558" i="34"/>
  <c r="P1558" i="34"/>
  <c r="Q1562" i="34"/>
  <c r="U1562" i="34"/>
  <c r="Z1562" i="34"/>
  <c r="O1562" i="34"/>
  <c r="P1562" i="34"/>
  <c r="Q1887" i="34"/>
  <c r="U1887" i="34"/>
  <c r="Z1887" i="34"/>
  <c r="P1887" i="34"/>
  <c r="O1887" i="34"/>
  <c r="Q2036" i="34"/>
  <c r="U2036" i="34"/>
  <c r="Z2036" i="34"/>
  <c r="O2036" i="34"/>
  <c r="P2036" i="34"/>
  <c r="Q2077" i="34"/>
  <c r="U2077" i="34"/>
  <c r="Z2077" i="34"/>
  <c r="O2077" i="34"/>
  <c r="P2077" i="34"/>
  <c r="Q2386" i="34"/>
  <c r="U2386" i="34"/>
  <c r="Z2386" i="34"/>
  <c r="P2386" i="34"/>
  <c r="O2386" i="34"/>
  <c r="Q2390" i="34"/>
  <c r="U2390" i="34"/>
  <c r="Z2390" i="34"/>
  <c r="P2390" i="34"/>
  <c r="O2390" i="34"/>
  <c r="Q2392" i="34"/>
  <c r="U2392" i="34"/>
  <c r="Z2392" i="34"/>
  <c r="O2392" i="34"/>
  <c r="P2392" i="34"/>
  <c r="Q1272" i="34"/>
  <c r="U1272" i="34"/>
  <c r="Z1272" i="34"/>
  <c r="O1272" i="34"/>
  <c r="P1272" i="34"/>
  <c r="P1736" i="34"/>
  <c r="Q1736" i="34"/>
  <c r="U1736" i="34"/>
  <c r="Z1736" i="34"/>
  <c r="O1736" i="34"/>
  <c r="A2216" i="34"/>
  <c r="Q2216" i="34"/>
  <c r="U2216" i="34"/>
  <c r="Z2216" i="34"/>
  <c r="O2216" i="34"/>
  <c r="P2216" i="34"/>
  <c r="A945" i="34"/>
  <c r="Q945" i="34"/>
  <c r="U945" i="34"/>
  <c r="Z945" i="34"/>
  <c r="O945" i="34"/>
  <c r="P945" i="34"/>
  <c r="Q2371" i="34"/>
  <c r="U2371" i="34"/>
  <c r="Z2371" i="34"/>
  <c r="O2371" i="34"/>
  <c r="P2371" i="34"/>
  <c r="A2440" i="34"/>
  <c r="A2479" i="34"/>
  <c r="A1584" i="34"/>
  <c r="A2191" i="34"/>
  <c r="A2127" i="34"/>
  <c r="A2079" i="34"/>
  <c r="A1660" i="34"/>
  <c r="A747" i="34"/>
  <c r="A638" i="34"/>
  <c r="A247" i="34"/>
  <c r="A246" i="34"/>
  <c r="A69" i="34"/>
  <c r="A1213" i="34"/>
  <c r="A1045" i="34"/>
  <c r="A673" i="34"/>
  <c r="A278" i="34"/>
  <c r="A98" i="34"/>
  <c r="A669" i="34"/>
  <c r="A664" i="34"/>
  <c r="A656" i="34"/>
  <c r="A646" i="34"/>
  <c r="A1124" i="34"/>
  <c r="A1066" i="34"/>
  <c r="A635" i="34"/>
  <c r="A598" i="34"/>
  <c r="A273" i="34"/>
  <c r="A354" i="34"/>
  <c r="A877" i="34"/>
  <c r="A100" i="34"/>
  <c r="A1102" i="34"/>
  <c r="A2220" i="34"/>
  <c r="A2360" i="34"/>
  <c r="A2365" i="34"/>
  <c r="A1551" i="34"/>
  <c r="A750" i="34"/>
  <c r="A647" i="34"/>
  <c r="A1201" i="34"/>
  <c r="A1940" i="34"/>
  <c r="A1907" i="34"/>
  <c r="A658" i="34"/>
  <c r="A2571" i="34"/>
  <c r="A2603" i="34"/>
  <c r="A1908" i="34"/>
  <c r="A2006" i="34"/>
  <c r="A2173" i="34"/>
  <c r="A2149" i="34"/>
  <c r="A1702" i="34"/>
  <c r="A1690" i="34"/>
  <c r="A1634" i="34"/>
  <c r="A1089" i="34"/>
  <c r="A835" i="34"/>
  <c r="A641" i="34"/>
  <c r="A676" i="34"/>
  <c r="A106" i="34"/>
  <c r="A663" i="34"/>
  <c r="A654" i="34"/>
  <c r="A648" i="34"/>
  <c r="A71" i="34"/>
  <c r="A96" i="34"/>
  <c r="A94" i="34"/>
  <c r="A86" i="34"/>
  <c r="A282" i="34"/>
  <c r="A675" i="34"/>
  <c r="A263" i="34"/>
  <c r="A632" i="34"/>
  <c r="A274" i="34"/>
  <c r="A876" i="34"/>
  <c r="A1203" i="34"/>
  <c r="A2400" i="34"/>
  <c r="A1267" i="34"/>
  <c r="A2246" i="34"/>
  <c r="A600" i="34"/>
  <c r="A2327" i="34"/>
  <c r="A674" i="34"/>
  <c r="A670" i="34"/>
  <c r="A95" i="34"/>
  <c r="A959" i="34"/>
  <c r="A1932" i="34"/>
  <c r="A2385" i="34"/>
  <c r="A2341" i="34"/>
  <c r="A70" i="34"/>
  <c r="A2478" i="34"/>
  <c r="A1020" i="34"/>
  <c r="A2495" i="34"/>
  <c r="A1736" i="34"/>
  <c r="A279" i="34"/>
  <c r="A266" i="34"/>
  <c r="A262" i="34"/>
  <c r="A281" i="34"/>
  <c r="A255" i="34"/>
  <c r="A258" i="34"/>
  <c r="A275" i="34"/>
  <c r="A249" i="34"/>
  <c r="A248" i="34"/>
  <c r="A73" i="34"/>
  <c r="A77" i="34"/>
  <c r="J38" i="55"/>
  <c r="J72" i="55"/>
  <c r="A97" i="34"/>
  <c r="J143" i="55"/>
  <c r="A92" i="34"/>
  <c r="A84" i="34"/>
  <c r="C40" i="57"/>
  <c r="I16" i="57"/>
  <c r="F14" i="57"/>
  <c r="C36" i="57"/>
  <c r="G40" i="57"/>
  <c r="J130" i="55"/>
  <c r="J64" i="55"/>
  <c r="F16" i="57"/>
  <c r="J146" i="55"/>
  <c r="C35" i="57"/>
  <c r="J299" i="55"/>
  <c r="J21" i="55"/>
  <c r="A76" i="34"/>
  <c r="A80" i="34"/>
  <c r="A79" i="34"/>
  <c r="A72" i="34"/>
  <c r="A1927" i="34"/>
  <c r="A1281" i="34"/>
  <c r="A1307" i="34"/>
  <c r="A1044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87" i="60"/>
  <c r="F38" i="57"/>
  <c r="B27" i="57"/>
  <c r="A27" i="57" s="1"/>
  <c r="B25" i="57"/>
  <c r="F39" i="57"/>
  <c r="E78" i="60"/>
  <c r="J78" i="60"/>
  <c r="E67" i="60"/>
  <c r="G48" i="60"/>
  <c r="G36" i="60"/>
  <c r="F40" i="60"/>
  <c r="J40" i="60"/>
  <c r="G39" i="57"/>
  <c r="H159" i="60"/>
  <c r="J159" i="60"/>
  <c r="H155" i="60"/>
  <c r="J155" i="60"/>
  <c r="A1090" i="34"/>
  <c r="A985" i="34"/>
  <c r="A981" i="34"/>
  <c r="A966" i="34"/>
  <c r="A970" i="34"/>
  <c r="A1202" i="34"/>
  <c r="A1200" i="34"/>
  <c r="A1196" i="34"/>
  <c r="A1176" i="34"/>
  <c r="A1180" i="34"/>
  <c r="A1184" i="34"/>
  <c r="A1188" i="34"/>
  <c r="A250" i="34"/>
  <c r="A1059" i="34"/>
  <c r="A1163" i="34"/>
  <c r="A753" i="34"/>
  <c r="A2018" i="34"/>
  <c r="A1931" i="34"/>
  <c r="A1943" i="34"/>
  <c r="A1935" i="34"/>
  <c r="J73" i="60"/>
  <c r="J65" i="60"/>
  <c r="A2234" i="34"/>
  <c r="A2230" i="34"/>
  <c r="A2222" i="34"/>
  <c r="A1759" i="34"/>
  <c r="A1763" i="34"/>
  <c r="A1767" i="34"/>
  <c r="A951" i="34"/>
  <c r="A2633" i="34"/>
  <c r="A2637" i="34"/>
  <c r="A2641" i="34"/>
  <c r="A2645" i="34"/>
  <c r="A1542" i="34"/>
  <c r="A2401" i="34"/>
  <c r="A2359" i="34"/>
  <c r="A2429" i="34"/>
  <c r="A2399" i="34"/>
  <c r="A2059" i="34"/>
  <c r="A2435" i="34"/>
  <c r="A2329" i="34"/>
  <c r="A2394" i="34"/>
  <c r="A2377" i="34"/>
  <c r="A2363" i="34"/>
  <c r="A2357" i="34"/>
  <c r="A2482" i="34"/>
  <c r="A2488" i="34"/>
  <c r="A2569" i="34"/>
  <c r="A2573" i="34"/>
  <c r="A2577" i="34"/>
  <c r="A2581" i="34"/>
  <c r="A2585" i="34"/>
  <c r="A2589" i="34"/>
  <c r="A2593" i="34"/>
  <c r="A2597" i="34"/>
  <c r="A2605" i="34"/>
  <c r="A2609" i="34"/>
  <c r="A2621" i="34"/>
  <c r="A2625" i="34"/>
  <c r="A2629" i="34"/>
  <c r="A2498" i="34"/>
  <c r="A2502" i="34"/>
  <c r="A2506" i="34"/>
  <c r="A2510" i="34"/>
  <c r="A2514" i="34"/>
  <c r="A2518" i="34"/>
  <c r="A2526" i="34"/>
  <c r="A2534" i="34"/>
  <c r="A2538" i="34"/>
  <c r="A2542" i="34"/>
  <c r="A2546" i="34"/>
  <c r="A2550" i="34"/>
  <c r="A2554" i="34"/>
  <c r="A2558" i="34"/>
  <c r="A2566" i="34"/>
  <c r="H212" i="60"/>
  <c r="J212" i="60"/>
  <c r="Q95" i="60"/>
  <c r="A2617" i="34"/>
  <c r="A2601" i="34"/>
  <c r="E24" i="57"/>
  <c r="D21" i="57"/>
  <c r="E92" i="60"/>
  <c r="C37" i="57"/>
  <c r="F34" i="57"/>
  <c r="B40" i="57"/>
  <c r="A40" i="57" s="1"/>
  <c r="G75" i="60"/>
  <c r="E57" i="60"/>
  <c r="G56" i="60"/>
  <c r="G32" i="57"/>
  <c r="G21" i="57"/>
  <c r="J178" i="60"/>
  <c r="E28" i="60"/>
  <c r="G93" i="60"/>
  <c r="F43" i="60"/>
  <c r="F39" i="60"/>
  <c r="F35" i="60"/>
  <c r="E43" i="60"/>
  <c r="E39" i="60"/>
  <c r="E35" i="60"/>
  <c r="J35" i="60"/>
  <c r="G43" i="60"/>
  <c r="G39" i="60"/>
  <c r="G35" i="60"/>
  <c r="F55" i="60"/>
  <c r="J55" i="60"/>
  <c r="F51" i="60"/>
  <c r="J51" i="60"/>
  <c r="F47" i="60"/>
  <c r="E55" i="60"/>
  <c r="E51" i="60"/>
  <c r="E47" i="60"/>
  <c r="J47" i="60"/>
  <c r="G55" i="60"/>
  <c r="G51" i="60"/>
  <c r="G47" i="60"/>
  <c r="F67" i="60"/>
  <c r="F63" i="60"/>
  <c r="E65" i="60"/>
  <c r="E68" i="60"/>
  <c r="J68" i="60"/>
  <c r="E58" i="60"/>
  <c r="G66" i="60"/>
  <c r="G62" i="60"/>
  <c r="G58" i="60"/>
  <c r="F58" i="60"/>
  <c r="F78" i="60"/>
  <c r="F74" i="60"/>
  <c r="F69" i="60"/>
  <c r="E69" i="60"/>
  <c r="J69" i="60"/>
  <c r="G78" i="60"/>
  <c r="G74" i="60"/>
  <c r="G70" i="60"/>
  <c r="E79" i="60"/>
  <c r="J79" i="60"/>
  <c r="E73" i="60"/>
  <c r="G92" i="60"/>
  <c r="E81" i="60"/>
  <c r="J81" i="60"/>
  <c r="E85" i="60"/>
  <c r="J85" i="60"/>
  <c r="E89" i="60"/>
  <c r="J89" i="60"/>
  <c r="E29" i="60"/>
  <c r="F85" i="60"/>
  <c r="F29" i="60"/>
  <c r="E32" i="60"/>
  <c r="E84" i="60"/>
  <c r="J84" i="60"/>
  <c r="E88" i="60"/>
  <c r="G29" i="60"/>
  <c r="F82" i="60"/>
  <c r="F90" i="60"/>
  <c r="E93" i="60"/>
  <c r="J93" i="60"/>
  <c r="F41" i="60"/>
  <c r="F36" i="60"/>
  <c r="E42" i="60"/>
  <c r="E37" i="60"/>
  <c r="J37" i="60"/>
  <c r="G44" i="60"/>
  <c r="J44" i="60"/>
  <c r="G38" i="60"/>
  <c r="G33" i="60"/>
  <c r="F52" i="60"/>
  <c r="F46" i="60"/>
  <c r="E53" i="60"/>
  <c r="E48" i="60"/>
  <c r="G54" i="60"/>
  <c r="G49" i="60"/>
  <c r="F68" i="60"/>
  <c r="F62" i="60"/>
  <c r="E63" i="60"/>
  <c r="E59" i="60"/>
  <c r="G65" i="60"/>
  <c r="G60" i="60"/>
  <c r="F59" i="60"/>
  <c r="F77" i="60"/>
  <c r="F71" i="60"/>
  <c r="E70" i="60"/>
  <c r="G77" i="60"/>
  <c r="G72" i="60"/>
  <c r="F73" i="60"/>
  <c r="E72" i="60"/>
  <c r="G30" i="60"/>
  <c r="E83" i="60"/>
  <c r="G88" i="60"/>
  <c r="F31" i="60"/>
  <c r="F89" i="60"/>
  <c r="G31" i="60"/>
  <c r="G85" i="60"/>
  <c r="E90" i="60"/>
  <c r="F32" i="60"/>
  <c r="F28" i="60"/>
  <c r="F93" i="60"/>
  <c r="F38" i="60"/>
  <c r="E44" i="60"/>
  <c r="E36" i="60"/>
  <c r="J36" i="60"/>
  <c r="G41" i="60"/>
  <c r="G34" i="60"/>
  <c r="F50" i="60"/>
  <c r="E56" i="60"/>
  <c r="E49" i="60"/>
  <c r="G53" i="60"/>
  <c r="G46" i="60"/>
  <c r="F64" i="60"/>
  <c r="E62" i="60"/>
  <c r="J62" i="60"/>
  <c r="G68" i="60"/>
  <c r="G61" i="60"/>
  <c r="F57" i="60"/>
  <c r="J57" i="60"/>
  <c r="F75" i="60"/>
  <c r="E74" i="60"/>
  <c r="J74" i="60"/>
  <c r="G76" i="60"/>
  <c r="G69" i="60"/>
  <c r="E76" i="60"/>
  <c r="G82" i="60"/>
  <c r="G90" i="60"/>
  <c r="F83" i="60"/>
  <c r="E30" i="60"/>
  <c r="E86" i="60"/>
  <c r="F92" i="60"/>
  <c r="F88" i="60"/>
  <c r="F37" i="60"/>
  <c r="E40" i="60"/>
  <c r="G42" i="60"/>
  <c r="F56" i="60"/>
  <c r="F48" i="60"/>
  <c r="E50" i="60"/>
  <c r="G52" i="60"/>
  <c r="F66" i="60"/>
  <c r="J66" i="60"/>
  <c r="E64" i="60"/>
  <c r="G67" i="60"/>
  <c r="G57" i="60"/>
  <c r="F76" i="60"/>
  <c r="E80" i="60"/>
  <c r="G73" i="60"/>
  <c r="E77" i="60"/>
  <c r="J77" i="60"/>
  <c r="E31" i="60"/>
  <c r="E87" i="60"/>
  <c r="F87" i="60"/>
  <c r="E82" i="60"/>
  <c r="J82" i="60"/>
  <c r="G91" i="60"/>
  <c r="F44" i="60"/>
  <c r="F34" i="60"/>
  <c r="E38" i="60"/>
  <c r="J38" i="60"/>
  <c r="G40" i="60"/>
  <c r="F54" i="60"/>
  <c r="F45" i="60"/>
  <c r="E46" i="60"/>
  <c r="J46" i="60"/>
  <c r="G50" i="60"/>
  <c r="F65" i="60"/>
  <c r="E61" i="60"/>
  <c r="J61" i="60"/>
  <c r="G64" i="60"/>
  <c r="F60" i="60"/>
  <c r="F72" i="60"/>
  <c r="G80" i="60"/>
  <c r="G71" i="60"/>
  <c r="E71" i="60"/>
  <c r="J71" i="60"/>
  <c r="G32" i="60"/>
  <c r="E91" i="60"/>
  <c r="F91" i="60"/>
  <c r="G83" i="60"/>
  <c r="F30" i="60"/>
  <c r="F42" i="60"/>
  <c r="E34" i="60"/>
  <c r="J34" i="60"/>
  <c r="F53" i="60"/>
  <c r="E45" i="60"/>
  <c r="F61" i="60"/>
  <c r="G63" i="60"/>
  <c r="F70" i="60"/>
  <c r="F79" i="60"/>
  <c r="G86" i="60"/>
  <c r="G81" i="60"/>
  <c r="F86" i="60"/>
  <c r="E33" i="60"/>
  <c r="E54" i="60"/>
  <c r="G45" i="60"/>
  <c r="G59" i="60"/>
  <c r="G79" i="60"/>
  <c r="G28" i="60"/>
  <c r="G89" i="60"/>
  <c r="A256" i="34"/>
  <c r="A986" i="34"/>
  <c r="A2492" i="34"/>
  <c r="A2562" i="34"/>
  <c r="A2530" i="34"/>
  <c r="A2226" i="34"/>
  <c r="F17" i="57"/>
  <c r="E17" i="57"/>
  <c r="D23" i="57"/>
  <c r="F81" i="60"/>
  <c r="E38" i="57"/>
  <c r="B28" i="57"/>
  <c r="A28" i="57" s="1"/>
  <c r="E39" i="57"/>
  <c r="E75" i="60"/>
  <c r="J75" i="60"/>
  <c r="E60" i="60"/>
  <c r="E52" i="60"/>
  <c r="J52" i="60"/>
  <c r="E41" i="60"/>
  <c r="J41" i="60"/>
  <c r="I35" i="57"/>
  <c r="G42" i="57"/>
  <c r="A1301" i="34"/>
  <c r="A1064" i="34"/>
  <c r="J157" i="60"/>
  <c r="H156" i="60"/>
  <c r="J156" i="60"/>
  <c r="A1723" i="34"/>
  <c r="A1591" i="34"/>
  <c r="J188" i="60"/>
  <c r="J165" i="60"/>
  <c r="J168" i="60"/>
  <c r="J182" i="60"/>
  <c r="E13" i="60"/>
  <c r="G16" i="60"/>
  <c r="H16" i="60" s="1"/>
  <c r="J16" i="60" s="1"/>
  <c r="F12" i="60"/>
  <c r="H12" i="60" s="1"/>
  <c r="J12" i="60" s="1"/>
  <c r="G14" i="60"/>
  <c r="H14" i="60" s="1"/>
  <c r="J14" i="60" s="1"/>
  <c r="E8" i="60"/>
  <c r="E7" i="60"/>
  <c r="F6" i="60"/>
  <c r="E213" i="60"/>
  <c r="J213" i="60"/>
  <c r="F178" i="60"/>
  <c r="F174" i="60"/>
  <c r="J174" i="60"/>
  <c r="F170" i="60"/>
  <c r="J170" i="60"/>
  <c r="F166" i="60"/>
  <c r="F162" i="60"/>
  <c r="J162" i="60"/>
  <c r="E166" i="60"/>
  <c r="E177" i="60"/>
  <c r="J177" i="60"/>
  <c r="E172" i="60"/>
  <c r="J172" i="60"/>
  <c r="E163" i="60"/>
  <c r="H163" i="60" s="1"/>
  <c r="J163" i="60"/>
  <c r="G177" i="60"/>
  <c r="G173" i="60"/>
  <c r="H173" i="60" s="1"/>
  <c r="J173" i="60"/>
  <c r="G169" i="60"/>
  <c r="H169" i="60" s="1"/>
  <c r="J169" i="60"/>
  <c r="G165" i="60"/>
  <c r="H165" i="60" s="1"/>
  <c r="G161" i="60"/>
  <c r="H161" i="60" s="1"/>
  <c r="J161" i="60"/>
  <c r="F194" i="60"/>
  <c r="J194" i="60"/>
  <c r="F190" i="60"/>
  <c r="J190" i="60"/>
  <c r="F184" i="60"/>
  <c r="E180" i="60"/>
  <c r="J180" i="60"/>
  <c r="E192" i="60"/>
  <c r="J192" i="60"/>
  <c r="E184" i="60"/>
  <c r="J184" i="60"/>
  <c r="G195" i="60"/>
  <c r="H195" i="60" s="1"/>
  <c r="J195" i="60"/>
  <c r="G191" i="60"/>
  <c r="G187" i="60"/>
  <c r="H187" i="60" s="1"/>
  <c r="J187" i="60"/>
  <c r="G183" i="60"/>
  <c r="H183" i="60" s="1"/>
  <c r="G179" i="60"/>
  <c r="H179" i="60" s="1"/>
  <c r="J179" i="60"/>
  <c r="F182" i="60"/>
  <c r="E191" i="60"/>
  <c r="J191" i="60"/>
  <c r="F20" i="57"/>
  <c r="I22" i="57"/>
  <c r="I30" i="57"/>
  <c r="I38" i="57"/>
  <c r="J98" i="55"/>
  <c r="J63" i="55"/>
  <c r="G199" i="60"/>
  <c r="J199" i="60"/>
  <c r="J106" i="60"/>
  <c r="J136" i="60"/>
  <c r="C133" i="60"/>
  <c r="J133" i="60"/>
  <c r="Q148" i="60"/>
  <c r="H204" i="60"/>
  <c r="H160" i="60"/>
  <c r="J160" i="60"/>
  <c r="H198" i="60"/>
  <c r="J198" i="60"/>
  <c r="H210" i="60"/>
  <c r="J210" i="60"/>
  <c r="J123" i="60"/>
  <c r="J119" i="60"/>
  <c r="J138" i="60"/>
  <c r="J130" i="60"/>
  <c r="J139" i="60"/>
  <c r="J135" i="60"/>
  <c r="J132" i="60"/>
  <c r="J126" i="60"/>
  <c r="J122" i="60"/>
  <c r="J118" i="60"/>
  <c r="J129" i="60"/>
  <c r="J144" i="60"/>
  <c r="J137" i="60"/>
  <c r="J131" i="60"/>
  <c r="J28" i="60"/>
  <c r="J125" i="60"/>
  <c r="J121" i="60"/>
  <c r="J146" i="60"/>
  <c r="J128" i="60"/>
  <c r="J141" i="60"/>
  <c r="J197" i="60"/>
  <c r="J124" i="60"/>
  <c r="J120" i="60"/>
  <c r="J142" i="60"/>
  <c r="J127" i="60"/>
  <c r="J140" i="60"/>
  <c r="J105" i="60"/>
  <c r="H154" i="60"/>
  <c r="J154" i="60"/>
  <c r="J207" i="60"/>
  <c r="J209" i="60"/>
  <c r="J103" i="60"/>
  <c r="J204" i="60"/>
  <c r="H9" i="60"/>
  <c r="J9" i="60" s="1"/>
  <c r="J56" i="55"/>
  <c r="J114" i="55"/>
  <c r="D69" i="70"/>
  <c r="J29" i="55"/>
  <c r="J16" i="55"/>
  <c r="A1884" i="34"/>
  <c r="A1247" i="34"/>
  <c r="A2312" i="34"/>
  <c r="A2243" i="34"/>
  <c r="A2002" i="34"/>
  <c r="A2393" i="34"/>
  <c r="A1248" i="34"/>
  <c r="A1152" i="34"/>
  <c r="A1392" i="34"/>
  <c r="A2309" i="34"/>
  <c r="A1285" i="34"/>
  <c r="H28" i="58"/>
  <c r="G22" i="58"/>
  <c r="C28" i="58"/>
  <c r="C20" i="58"/>
  <c r="B26" i="58"/>
  <c r="F26" i="58" s="1"/>
  <c r="A93" i="34"/>
  <c r="A947" i="34"/>
  <c r="A105" i="34"/>
  <c r="A994" i="34"/>
  <c r="A13" i="34"/>
  <c r="A1104" i="34"/>
  <c r="A1295" i="34"/>
  <c r="A1421" i="34"/>
  <c r="A1433" i="34"/>
  <c r="A1727" i="34"/>
  <c r="A1239" i="34"/>
  <c r="A1270" i="34"/>
  <c r="A1446" i="34"/>
  <c r="A1527" i="34"/>
  <c r="A1522" i="34"/>
  <c r="A1509" i="34"/>
  <c r="A1514" i="34"/>
  <c r="A1523" i="34"/>
  <c r="A1594" i="34"/>
  <c r="A1598" i="34"/>
  <c r="A1842" i="34"/>
  <c r="A1782" i="34"/>
  <c r="A2037" i="34"/>
  <c r="A1902" i="34"/>
  <c r="A1731" i="34"/>
  <c r="A1256" i="34"/>
  <c r="A2260" i="34"/>
  <c r="A2299" i="34"/>
  <c r="A2262" i="34"/>
  <c r="A2284" i="34"/>
  <c r="A2249" i="34"/>
  <c r="A2208" i="34"/>
  <c r="A2045" i="34"/>
  <c r="A1987" i="34"/>
  <c r="A1983" i="34"/>
  <c r="A1975" i="34"/>
  <c r="A1955" i="34"/>
  <c r="A1920" i="34"/>
  <c r="A1912" i="34"/>
  <c r="A1822" i="34"/>
  <c r="A1852" i="34"/>
  <c r="A1834" i="34"/>
  <c r="A1789" i="34"/>
  <c r="A1874" i="34"/>
  <c r="A1839" i="34"/>
  <c r="A1741" i="34"/>
  <c r="P11" i="34"/>
  <c r="A1252" i="34"/>
  <c r="A2321" i="34"/>
  <c r="A101" i="34"/>
  <c r="A1051" i="34"/>
  <c r="A998" i="34"/>
  <c r="A12" i="34"/>
  <c r="A1545" i="34"/>
  <c r="A2057" i="34"/>
  <c r="A1280" i="34"/>
  <c r="A1443" i="34"/>
  <c r="A1479" i="34"/>
  <c r="A1470" i="34"/>
  <c r="A1488" i="34"/>
  <c r="A1565" i="34"/>
  <c r="A1737" i="34"/>
  <c r="A1830" i="34"/>
  <c r="A1877" i="34"/>
  <c r="A1848" i="34"/>
  <c r="A1784" i="34"/>
  <c r="A1726" i="34"/>
  <c r="A1557" i="34"/>
  <c r="A1315" i="34"/>
  <c r="A1243" i="34"/>
  <c r="A2304" i="34"/>
  <c r="A2254" i="34"/>
  <c r="A2256" i="34"/>
  <c r="A2287" i="34"/>
  <c r="A2268" i="34"/>
  <c r="A2248" i="34"/>
  <c r="A2239" i="34"/>
  <c r="A2075" i="34"/>
  <c r="A2048" i="34"/>
  <c r="A2044" i="34"/>
  <c r="A2028" i="34"/>
  <c r="A1990" i="34"/>
  <c r="A1986" i="34"/>
  <c r="A1982" i="34"/>
  <c r="A1974" i="34"/>
  <c r="A1970" i="34"/>
  <c r="A1962" i="34"/>
  <c r="A1954" i="34"/>
  <c r="A1950" i="34"/>
  <c r="A1926" i="34"/>
  <c r="A1793" i="34"/>
  <c r="A1785" i="34"/>
  <c r="A1824" i="34"/>
  <c r="A1871" i="34"/>
  <c r="A1811" i="34"/>
  <c r="A1853" i="34"/>
  <c r="A1850" i="34"/>
  <c r="A1804" i="34"/>
  <c r="A1805" i="34"/>
  <c r="A1875" i="34"/>
  <c r="A1802" i="34"/>
  <c r="A1796" i="34"/>
  <c r="A1790" i="34"/>
  <c r="A1867" i="34"/>
  <c r="A2041" i="34"/>
  <c r="A1590" i="34"/>
  <c r="A2207" i="34"/>
  <c r="A749" i="34"/>
  <c r="A1125" i="34"/>
  <c r="A950" i="34"/>
  <c r="A2070" i="34"/>
  <c r="A1272" i="34"/>
  <c r="A1465" i="34"/>
  <c r="A242" i="34"/>
  <c r="A1113" i="34"/>
  <c r="A1276" i="34"/>
  <c r="A1303" i="34"/>
  <c r="A1447" i="34"/>
  <c r="A1534" i="34"/>
  <c r="A1524" i="34"/>
  <c r="A1489" i="34"/>
  <c r="A1493" i="34"/>
  <c r="A1472" i="34"/>
  <c r="A1745" i="34"/>
  <c r="A1885" i="34"/>
  <c r="A1581" i="34"/>
  <c r="A2289" i="34"/>
  <c r="A2293" i="34"/>
  <c r="A2272" i="34"/>
  <c r="A2276" i="34"/>
  <c r="A1831" i="34"/>
  <c r="A1781" i="34"/>
  <c r="A1966" i="34"/>
  <c r="A2023" i="34"/>
  <c r="A2313" i="34"/>
  <c r="A1555" i="34"/>
  <c r="A1258" i="34"/>
  <c r="A1595" i="34"/>
  <c r="A2237" i="34"/>
  <c r="A1146" i="34"/>
  <c r="A1253" i="34"/>
  <c r="A1271" i="34"/>
  <c r="A1467" i="34"/>
  <c r="A1533" i="34"/>
  <c r="A1504" i="34"/>
  <c r="A1539" i="34"/>
  <c r="A1729" i="34"/>
  <c r="A1838" i="34"/>
  <c r="A2058" i="34"/>
  <c r="A1151" i="34"/>
  <c r="A1335" i="34"/>
  <c r="A1371" i="34"/>
  <c r="A1399" i="34"/>
  <c r="A1435" i="34"/>
  <c r="A1849" i="34"/>
  <c r="A1212" i="34"/>
  <c r="A1550" i="34"/>
  <c r="A1561" i="34"/>
  <c r="A1755" i="34"/>
  <c r="A2035" i="34"/>
  <c r="A2076" i="34"/>
  <c r="A2372" i="34"/>
  <c r="A2389" i="34"/>
  <c r="A956" i="34"/>
  <c r="A1547" i="34"/>
  <c r="A1558" i="34"/>
  <c r="A1562" i="34"/>
  <c r="A1887" i="34"/>
  <c r="A2036" i="34"/>
  <c r="A2077" i="34"/>
  <c r="A2386" i="34"/>
  <c r="A2390" i="34"/>
  <c r="A1207" i="34"/>
  <c r="A1559" i="34"/>
  <c r="A1888" i="34"/>
  <c r="A2065" i="34"/>
  <c r="A2338" i="34"/>
  <c r="A2387" i="34"/>
  <c r="A270" i="34"/>
  <c r="A1211" i="34"/>
  <c r="A1549" i="34"/>
  <c r="A1560" i="34"/>
  <c r="A1564" i="34"/>
  <c r="A2066" i="34"/>
  <c r="A2339" i="34"/>
  <c r="A2388" i="34"/>
  <c r="A2392" i="34"/>
  <c r="A2219" i="34"/>
  <c r="A1742" i="34"/>
  <c r="H17" i="58"/>
  <c r="G28" i="58"/>
  <c r="H14" i="58"/>
  <c r="E21" i="58"/>
  <c r="C27" i="58"/>
  <c r="D19" i="58"/>
  <c r="C22" i="58"/>
  <c r="B16" i="58"/>
  <c r="F16" i="58" s="1"/>
  <c r="G21" i="58"/>
  <c r="B24" i="58"/>
  <c r="F24" i="58" s="1"/>
  <c r="D50" i="71"/>
  <c r="H50" i="71" s="1"/>
  <c r="G48" i="71"/>
  <c r="G38" i="71"/>
  <c r="A671" i="34"/>
  <c r="A649" i="34"/>
  <c r="A1144" i="34"/>
  <c r="A1294" i="34"/>
  <c r="A1322" i="34"/>
  <c r="A1332" i="34"/>
  <c r="A1348" i="34"/>
  <c r="A1289" i="34"/>
  <c r="A1484" i="34"/>
  <c r="A2016" i="34"/>
  <c r="A1724" i="34"/>
  <c r="A748" i="34"/>
  <c r="A1114" i="34"/>
  <c r="A1155" i="34"/>
  <c r="A1329" i="34"/>
  <c r="A1343" i="34"/>
  <c r="A1441" i="34"/>
  <c r="A1263" i="34"/>
  <c r="A1265" i="34"/>
  <c r="A1302" i="34"/>
  <c r="A1526" i="34"/>
  <c r="A1494" i="34"/>
  <c r="A1462" i="34"/>
  <c r="A1548" i="34"/>
  <c r="A1563" i="34"/>
  <c r="A2391" i="34"/>
  <c r="J148" i="55"/>
  <c r="A2034" i="34"/>
  <c r="A2043" i="34"/>
  <c r="A2371" i="34"/>
  <c r="A2369" i="34"/>
  <c r="A2370" i="34"/>
  <c r="K15" i="34"/>
  <c r="H18" i="60"/>
  <c r="J18" i="60" s="1"/>
  <c r="H10" i="60"/>
  <c r="J10" i="60" s="1"/>
  <c r="J63" i="60"/>
  <c r="J88" i="60"/>
  <c r="J166" i="60"/>
  <c r="H60" i="60"/>
  <c r="J60" i="60"/>
  <c r="H54" i="60"/>
  <c r="J54" i="60"/>
  <c r="J91" i="60"/>
  <c r="H50" i="60"/>
  <c r="J50" i="60"/>
  <c r="J86" i="60"/>
  <c r="J90" i="60"/>
  <c r="H72" i="60"/>
  <c r="J72" i="60"/>
  <c r="H70" i="60"/>
  <c r="J70" i="60"/>
  <c r="J48" i="60"/>
  <c r="J42" i="60"/>
  <c r="H39" i="60"/>
  <c r="J39" i="60"/>
  <c r="H56" i="60"/>
  <c r="J56" i="60"/>
  <c r="J83" i="60"/>
  <c r="J59" i="60"/>
  <c r="H58" i="60"/>
  <c r="J58" i="60"/>
  <c r="J45" i="60"/>
  <c r="J87" i="60"/>
  <c r="H64" i="60"/>
  <c r="J64" i="60"/>
  <c r="H76" i="60"/>
  <c r="J76" i="60"/>
  <c r="H49" i="60"/>
  <c r="J49" i="60"/>
  <c r="J53" i="60"/>
  <c r="H43" i="60"/>
  <c r="J43" i="60"/>
  <c r="J92" i="60"/>
  <c r="J67" i="60"/>
  <c r="I19" i="78"/>
  <c r="H19" i="78"/>
  <c r="I12" i="61"/>
  <c r="G12" i="61"/>
  <c r="C12" i="61"/>
  <c r="D12" i="61"/>
  <c r="E12" i="61"/>
  <c r="B13" i="61"/>
  <c r="F12" i="61"/>
  <c r="H12" i="61"/>
  <c r="A1313" i="34" l="1"/>
  <c r="A1407" i="34"/>
  <c r="A1320" i="34"/>
  <c r="A2273" i="34"/>
  <c r="A1783" i="34"/>
  <c r="A2029" i="34"/>
  <c r="A2292" i="34"/>
  <c r="A2296" i="34"/>
  <c r="A1575" i="34"/>
  <c r="A1776" i="34"/>
  <c r="A1492" i="34"/>
  <c r="A1536" i="34"/>
  <c r="A1306" i="34"/>
  <c r="A1656" i="34"/>
  <c r="A2179" i="34"/>
  <c r="P949" i="34"/>
  <c r="Q1171" i="34"/>
  <c r="Z1612" i="34"/>
  <c r="Q1628" i="34"/>
  <c r="Z1648" i="34"/>
  <c r="Q1664" i="34"/>
  <c r="P1692" i="34"/>
  <c r="Q2083" i="34"/>
  <c r="O2115" i="34"/>
  <c r="Z2187" i="34"/>
  <c r="O1894" i="34"/>
  <c r="P1005" i="34"/>
  <c r="Z2063" i="34"/>
  <c r="Q1007" i="34"/>
  <c r="Z1936" i="34"/>
  <c r="Z2042" i="34"/>
  <c r="A1354" i="34"/>
  <c r="D27" i="58"/>
  <c r="D24" i="58"/>
  <c r="B23" i="58"/>
  <c r="F23" i="58" s="1"/>
  <c r="A1570" i="34"/>
  <c r="Q11" i="34"/>
  <c r="C14" i="58"/>
  <c r="A260" i="34"/>
  <c r="A2646" i="34"/>
  <c r="A982" i="34"/>
  <c r="Q1931" i="34"/>
  <c r="U2508" i="34"/>
  <c r="P2571" i="34"/>
  <c r="Q2062" i="34"/>
  <c r="U963" i="34"/>
  <c r="J329" i="55"/>
  <c r="A1748" i="34"/>
  <c r="A1496" i="34"/>
  <c r="A2314" i="34"/>
  <c r="A1451" i="34"/>
  <c r="A1845" i="34"/>
  <c r="A1800" i="34"/>
  <c r="A1773" i="34"/>
  <c r="A1836" i="34"/>
  <c r="A1919" i="34"/>
  <c r="A1958" i="34"/>
  <c r="A2071" i="34"/>
  <c r="A2050" i="34"/>
  <c r="A1515" i="34"/>
  <c r="A668" i="34"/>
  <c r="A2042" i="34"/>
  <c r="A2631" i="34"/>
  <c r="Q1066" i="34"/>
  <c r="Z2450" i="34"/>
  <c r="Z2456" i="34"/>
  <c r="Z2470" i="34"/>
  <c r="O2545" i="34"/>
  <c r="O2497" i="34"/>
  <c r="U2596" i="34"/>
  <c r="Z2423" i="34"/>
  <c r="Z2635" i="34"/>
  <c r="Q1015" i="34"/>
  <c r="Z1932" i="34"/>
  <c r="A1936" i="34"/>
  <c r="Q2042" i="34"/>
  <c r="O1087" i="34"/>
  <c r="P1663" i="34"/>
  <c r="U2110" i="34"/>
  <c r="B35" i="71"/>
  <c r="A1242" i="34"/>
  <c r="E49" i="71"/>
  <c r="A1334" i="34"/>
  <c r="E14" i="71"/>
  <c r="A1618" i="34"/>
  <c r="A2097" i="34"/>
  <c r="U2413" i="34"/>
  <c r="U989" i="34"/>
  <c r="Z1606" i="34"/>
  <c r="Q2101" i="34"/>
  <c r="A1282" i="34"/>
  <c r="A1345" i="34"/>
  <c r="O11" i="34"/>
  <c r="A991" i="34"/>
  <c r="A939" i="34"/>
  <c r="A1646" i="34"/>
  <c r="A2121" i="34"/>
  <c r="A1892" i="34"/>
  <c r="Q1759" i="34"/>
  <c r="Q1126" i="34"/>
  <c r="A1896" i="34"/>
  <c r="Q1091" i="34"/>
  <c r="O1642" i="34"/>
  <c r="Q1702" i="34"/>
  <c r="O2105" i="34"/>
  <c r="U2189" i="34"/>
  <c r="A1508" i="34"/>
  <c r="A1133" i="34"/>
  <c r="A1357" i="34"/>
  <c r="A1585" i="34"/>
  <c r="A1088" i="34"/>
  <c r="A1686" i="34"/>
  <c r="A2105" i="34"/>
  <c r="A2181" i="34"/>
  <c r="A2471" i="34"/>
  <c r="Z1199" i="34"/>
  <c r="Q991" i="34"/>
  <c r="P1086" i="34"/>
  <c r="Q1614" i="34"/>
  <c r="Z1654" i="34"/>
  <c r="U1694" i="34"/>
  <c r="P2133" i="34"/>
  <c r="U2201" i="34"/>
  <c r="H23" i="78"/>
  <c r="A1284" i="34"/>
  <c r="A2433" i="34"/>
  <c r="A2430" i="34"/>
  <c r="A21" i="34"/>
  <c r="A2361" i="34"/>
  <c r="A1101" i="34"/>
  <c r="A1602" i="34"/>
  <c r="A2081" i="34"/>
  <c r="A2141" i="34"/>
  <c r="P2457" i="34"/>
  <c r="O90" i="34"/>
  <c r="P946" i="34"/>
  <c r="O1169" i="34"/>
  <c r="Z1610" i="34"/>
  <c r="P1630" i="34"/>
  <c r="Z1670" i="34"/>
  <c r="U1698" i="34"/>
  <c r="Q2085" i="34"/>
  <c r="Z2121" i="34"/>
  <c r="Z2157" i="34"/>
  <c r="O2002" i="34"/>
  <c r="A1474" i="34"/>
  <c r="A2334" i="34"/>
  <c r="A1569" i="34"/>
  <c r="A1397" i="34"/>
  <c r="A1341" i="34"/>
  <c r="A1946" i="34"/>
  <c r="A1165" i="34"/>
  <c r="A993" i="34"/>
  <c r="A1626" i="34"/>
  <c r="A1666" i="34"/>
  <c r="A2117" i="34"/>
  <c r="A2153" i="34"/>
  <c r="A2205" i="34"/>
  <c r="Z2455" i="34"/>
  <c r="Z2585" i="34"/>
  <c r="Z1047" i="34"/>
  <c r="P1614" i="34"/>
  <c r="P1642" i="34"/>
  <c r="Z1666" i="34"/>
  <c r="U1682" i="34"/>
  <c r="U1710" i="34"/>
  <c r="A2085" i="34"/>
  <c r="O2113" i="34"/>
  <c r="U2145" i="34"/>
  <c r="A1393" i="34"/>
  <c r="A2052" i="34"/>
  <c r="A1738" i="34"/>
  <c r="A1277" i="34"/>
  <c r="A1006" i="34"/>
  <c r="A1429" i="34"/>
  <c r="A1321" i="34"/>
  <c r="A2064" i="34"/>
  <c r="A11" i="34"/>
  <c r="A1206" i="34"/>
  <c r="A1047" i="34"/>
  <c r="A1614" i="34"/>
  <c r="A1670" i="34"/>
  <c r="A1714" i="34"/>
  <c r="A2101" i="34"/>
  <c r="A2169" i="34"/>
  <c r="A2197" i="34"/>
  <c r="A1694" i="34"/>
  <c r="U2465" i="34"/>
  <c r="Z2617" i="34"/>
  <c r="P1183" i="34"/>
  <c r="Z980" i="34"/>
  <c r="U1047" i="34"/>
  <c r="U1101" i="34"/>
  <c r="P993" i="34"/>
  <c r="Q1606" i="34"/>
  <c r="Q1638" i="34"/>
  <c r="Q1690" i="34"/>
  <c r="Z1710" i="34"/>
  <c r="P2081" i="34"/>
  <c r="U2097" i="34"/>
  <c r="P2141" i="34"/>
  <c r="Q2169" i="34"/>
  <c r="Q2197" i="34"/>
  <c r="O1896" i="34"/>
  <c r="A1725" i="34"/>
  <c r="A1361" i="34"/>
  <c r="A1460" i="34"/>
  <c r="A1531" i="34"/>
  <c r="A482" i="34"/>
  <c r="A653" i="34"/>
  <c r="A1401" i="34"/>
  <c r="A1365" i="34"/>
  <c r="A1588" i="34"/>
  <c r="A2039" i="34"/>
  <c r="U11" i="34"/>
  <c r="A634" i="34"/>
  <c r="A2382" i="34"/>
  <c r="A1543" i="34"/>
  <c r="A1610" i="34"/>
  <c r="A1650" i="34"/>
  <c r="A1706" i="34"/>
  <c r="A2089" i="34"/>
  <c r="A2113" i="34"/>
  <c r="A2137" i="34"/>
  <c r="A2161" i="34"/>
  <c r="A2189" i="34"/>
  <c r="A1998" i="34"/>
  <c r="Z951" i="34"/>
  <c r="Z2443" i="34"/>
  <c r="P2412" i="34"/>
  <c r="Z1195" i="34"/>
  <c r="O980" i="34"/>
  <c r="U1602" i="34"/>
  <c r="Z1614" i="34"/>
  <c r="U1622" i="34"/>
  <c r="P1634" i="34"/>
  <c r="U1650" i="34"/>
  <c r="A1658" i="34"/>
  <c r="Q1674" i="34"/>
  <c r="O1686" i="34"/>
  <c r="Z1714" i="34"/>
  <c r="Q2081" i="34"/>
  <c r="O2109" i="34"/>
  <c r="P2129" i="34"/>
  <c r="Z2161" i="34"/>
  <c r="Z1896" i="34"/>
  <c r="A1342" i="34"/>
  <c r="Z2440" i="34"/>
  <c r="U2472" i="34"/>
  <c r="A2472" i="34"/>
  <c r="A2436" i="34"/>
  <c r="P2452" i="34"/>
  <c r="Z2458" i="34"/>
  <c r="Z2468" i="34"/>
  <c r="A1366" i="34"/>
  <c r="A1041" i="34"/>
  <c r="A2056" i="34"/>
  <c r="A1414" i="34"/>
  <c r="O2527" i="34"/>
  <c r="A1378" i="34"/>
  <c r="A2468" i="34"/>
  <c r="Q2452" i="34"/>
  <c r="P2458" i="34"/>
  <c r="U2353" i="34"/>
  <c r="Q2622" i="34"/>
  <c r="U2602" i="34"/>
  <c r="A1442" i="34"/>
  <c r="A1374" i="34"/>
  <c r="B40" i="71"/>
  <c r="A2483" i="34"/>
  <c r="P2563" i="34"/>
  <c r="Q2574" i="34"/>
  <c r="A1418" i="34"/>
  <c r="A1422" i="34"/>
  <c r="A1406" i="34"/>
  <c r="A1743" i="34"/>
  <c r="Q2448" i="34"/>
  <c r="Z2436" i="34"/>
  <c r="U2417" i="34"/>
  <c r="Q2472" i="34"/>
  <c r="P2511" i="34"/>
  <c r="Q2483" i="34"/>
  <c r="P2539" i="34"/>
  <c r="Z2610" i="34"/>
  <c r="U2409" i="34"/>
  <c r="A1913" i="34"/>
  <c r="A2503" i="34"/>
  <c r="A2489" i="34"/>
  <c r="U2559" i="34"/>
  <c r="O2503" i="34"/>
  <c r="Q2578" i="34"/>
  <c r="U2059" i="34"/>
  <c r="B41" i="71"/>
  <c r="A1119" i="34"/>
  <c r="A1149" i="34"/>
  <c r="A267" i="34"/>
  <c r="A2473" i="34"/>
  <c r="A2353" i="34"/>
  <c r="A1637" i="34"/>
  <c r="A2409" i="34"/>
  <c r="O2452" i="34"/>
  <c r="Q2444" i="34"/>
  <c r="U2462" i="34"/>
  <c r="Q2344" i="34"/>
  <c r="Z2349" i="34"/>
  <c r="Q2473" i="34"/>
  <c r="O2539" i="34"/>
  <c r="Z2626" i="34"/>
  <c r="P2586" i="34"/>
  <c r="Z2374" i="34"/>
  <c r="U2401" i="34"/>
  <c r="O1196" i="34"/>
  <c r="E41" i="71"/>
  <c r="C15" i="14"/>
  <c r="F36" i="71"/>
  <c r="E33" i="71"/>
  <c r="Z2428" i="34"/>
  <c r="A2428" i="34"/>
  <c r="O277" i="34"/>
  <c r="A277" i="34"/>
  <c r="Z2236" i="34"/>
  <c r="A2236" i="34"/>
  <c r="U1296" i="34"/>
  <c r="A1296" i="34"/>
  <c r="U1394" i="34"/>
  <c r="A1394" i="34"/>
  <c r="U1426" i="34"/>
  <c r="A1426" i="34"/>
  <c r="Q1438" i="34"/>
  <c r="A1438" i="34"/>
  <c r="U1257" i="34"/>
  <c r="A1257" i="34"/>
  <c r="Q1952" i="34"/>
  <c r="A1952" i="34"/>
  <c r="A2507" i="34"/>
  <c r="A2452" i="34"/>
  <c r="A2458" i="34"/>
  <c r="A2606" i="34"/>
  <c r="A1768" i="34"/>
  <c r="A2384" i="34"/>
  <c r="A1018" i="34"/>
  <c r="A1608" i="34"/>
  <c r="A2107" i="34"/>
  <c r="A2413" i="34"/>
  <c r="O2476" i="34"/>
  <c r="O2448" i="34"/>
  <c r="O2440" i="34"/>
  <c r="P2462" i="34"/>
  <c r="Z2344" i="34"/>
  <c r="O2413" i="34"/>
  <c r="Q2349" i="34"/>
  <c r="Z2473" i="34"/>
  <c r="Q2555" i="34"/>
  <c r="Z2519" i="34"/>
  <c r="U2626" i="34"/>
  <c r="P2594" i="34"/>
  <c r="P2483" i="34"/>
  <c r="Z2330" i="34"/>
  <c r="P2645" i="34"/>
  <c r="O1188" i="34"/>
  <c r="U962" i="34"/>
  <c r="O1213" i="34"/>
  <c r="U1600" i="34"/>
  <c r="U1612" i="34"/>
  <c r="U1628" i="34"/>
  <c r="Q1640" i="34"/>
  <c r="U1652" i="34"/>
  <c r="P1668" i="34"/>
  <c r="Q1692" i="34"/>
  <c r="P1712" i="34"/>
  <c r="P2115" i="34"/>
  <c r="Q2135" i="34"/>
  <c r="P2175" i="34"/>
  <c r="Z2203" i="34"/>
  <c r="O1934" i="34"/>
  <c r="O2228" i="34"/>
  <c r="P1626" i="34"/>
  <c r="Z1638" i="34"/>
  <c r="P1646" i="34"/>
  <c r="O1674" i="34"/>
  <c r="Z2081" i="34"/>
  <c r="U2089" i="34"/>
  <c r="U2149" i="34"/>
  <c r="U2161" i="34"/>
  <c r="Q2181" i="34"/>
  <c r="P2201" i="34"/>
  <c r="O2325" i="34"/>
  <c r="Z1197" i="34"/>
  <c r="Z974" i="34"/>
  <c r="Z1043" i="34"/>
  <c r="J24" i="55"/>
  <c r="F20" i="71"/>
  <c r="D24" i="71"/>
  <c r="A1617" i="34"/>
  <c r="O977" i="34"/>
  <c r="P755" i="34"/>
  <c r="Q755" i="34"/>
  <c r="U755" i="34"/>
  <c r="A755" i="34"/>
  <c r="Z755" i="34"/>
  <c r="O755" i="34"/>
  <c r="G46" i="71"/>
  <c r="A1500" i="34"/>
  <c r="A1327" i="34"/>
  <c r="A1924" i="34"/>
  <c r="A1317" i="34"/>
  <c r="A1236" i="34"/>
  <c r="A2379" i="34"/>
  <c r="D40" i="71"/>
  <c r="I40" i="71" s="1"/>
  <c r="G32" i="71"/>
  <c r="H26" i="58"/>
  <c r="C30" i="58"/>
  <c r="E16" i="58"/>
  <c r="D16" i="58"/>
  <c r="G20" i="58"/>
  <c r="A1359" i="34"/>
  <c r="A2031" i="34"/>
  <c r="A1586" i="34"/>
  <c r="D29" i="71"/>
  <c r="A1806" i="34"/>
  <c r="A1142" i="34"/>
  <c r="A1832" i="34"/>
  <c r="A1876" i="34"/>
  <c r="A1916" i="34"/>
  <c r="A1967" i="34"/>
  <c r="A2024" i="34"/>
  <c r="A2240" i="34"/>
  <c r="A2301" i="34"/>
  <c r="A2255" i="34"/>
  <c r="A1454" i="34"/>
  <c r="A1744" i="34"/>
  <c r="A1490" i="34"/>
  <c r="A1473" i="34"/>
  <c r="A1466" i="34"/>
  <c r="A1261" i="34"/>
  <c r="A74" i="34"/>
  <c r="G15" i="58"/>
  <c r="A2233" i="34"/>
  <c r="A2493" i="34"/>
  <c r="A2551" i="34"/>
  <c r="A971" i="34"/>
  <c r="A1007" i="34"/>
  <c r="A1696" i="34"/>
  <c r="Z2543" i="34"/>
  <c r="O2523" i="34"/>
  <c r="Z2503" i="34"/>
  <c r="O2610" i="34"/>
  <c r="Q2590" i="34"/>
  <c r="O2493" i="34"/>
  <c r="Z2383" i="34"/>
  <c r="P2399" i="34"/>
  <c r="Q2645" i="34"/>
  <c r="P1163" i="34"/>
  <c r="Z943" i="34"/>
  <c r="Z1944" i="34"/>
  <c r="O1604" i="34"/>
  <c r="O1612" i="34"/>
  <c r="Q1624" i="34"/>
  <c r="Z1636" i="34"/>
  <c r="U1644" i="34"/>
  <c r="U1656" i="34"/>
  <c r="P1700" i="34"/>
  <c r="O1720" i="34"/>
  <c r="Z2107" i="34"/>
  <c r="O2127" i="34"/>
  <c r="O2147" i="34"/>
  <c r="O2175" i="34"/>
  <c r="Z2004" i="34"/>
  <c r="Q1938" i="34"/>
  <c r="O1189" i="34"/>
  <c r="Z963" i="34"/>
  <c r="P1048" i="34"/>
  <c r="A1402" i="34"/>
  <c r="A1430" i="34"/>
  <c r="A1370" i="34"/>
  <c r="A1234" i="34"/>
  <c r="A1386" i="34"/>
  <c r="E26" i="14"/>
  <c r="E38" i="71"/>
  <c r="A1883" i="34"/>
  <c r="A1945" i="34"/>
  <c r="A2288" i="34"/>
  <c r="A1255" i="34"/>
  <c r="Q1180" i="34"/>
  <c r="P970" i="34"/>
  <c r="O2416" i="34"/>
  <c r="U1003" i="34"/>
  <c r="A2051" i="34"/>
  <c r="A1305" i="34"/>
  <c r="F45" i="71"/>
  <c r="C47" i="71"/>
  <c r="C44" i="71"/>
  <c r="C41" i="71"/>
  <c r="A1903" i="34"/>
  <c r="A1330" i="34"/>
  <c r="A1434" i="34"/>
  <c r="A1382" i="34"/>
  <c r="A15" i="14"/>
  <c r="A1346" i="34"/>
  <c r="A353" i="34"/>
  <c r="F17" i="71"/>
  <c r="A1445" i="34"/>
  <c r="A1108" i="34"/>
  <c r="A2030" i="34"/>
  <c r="A1803" i="34"/>
  <c r="A1461" i="34"/>
  <c r="A1572" i="34"/>
  <c r="A2451" i="34"/>
  <c r="P951" i="34"/>
  <c r="U2226" i="34"/>
  <c r="Z2439" i="34"/>
  <c r="P2467" i="34"/>
  <c r="P2518" i="34"/>
  <c r="P1641" i="34"/>
  <c r="A1072" i="34"/>
  <c r="A2531" i="34"/>
  <c r="A2374" i="34"/>
  <c r="A2395" i="34"/>
  <c r="O2551" i="34"/>
  <c r="Z2531" i="34"/>
  <c r="Z2515" i="34"/>
  <c r="Z2499" i="34"/>
  <c r="Q2618" i="34"/>
  <c r="Z2598" i="34"/>
  <c r="Z2582" i="34"/>
  <c r="Q2489" i="34"/>
  <c r="U2364" i="34"/>
  <c r="O2330" i="34"/>
  <c r="O2359" i="34"/>
  <c r="Z2637" i="34"/>
  <c r="Q1176" i="34"/>
  <c r="P1200" i="34"/>
  <c r="O962" i="34"/>
  <c r="O985" i="34"/>
  <c r="O1057" i="34"/>
  <c r="A2405" i="34"/>
  <c r="A2343" i="34"/>
  <c r="A1002" i="34"/>
  <c r="A2013" i="34"/>
  <c r="A1260" i="34"/>
  <c r="A2610" i="34"/>
  <c r="A2444" i="34"/>
  <c r="A2555" i="34"/>
  <c r="A2622" i="34"/>
  <c r="A2364" i="34"/>
  <c r="A1161" i="34"/>
  <c r="A942" i="34"/>
  <c r="U2476" i="34"/>
  <c r="P2448" i="34"/>
  <c r="Z2444" i="34"/>
  <c r="P2436" i="34"/>
  <c r="O2462" i="34"/>
  <c r="U2458" i="34"/>
  <c r="Z2417" i="34"/>
  <c r="Z2353" i="34"/>
  <c r="O2349" i="34"/>
  <c r="O2473" i="34"/>
  <c r="U2563" i="34"/>
  <c r="P2547" i="34"/>
  <c r="U2535" i="34"/>
  <c r="P2519" i="34"/>
  <c r="U2511" i="34"/>
  <c r="O2630" i="34"/>
  <c r="U2618" i="34"/>
  <c r="U2606" i="34"/>
  <c r="U2590" i="34"/>
  <c r="P2578" i="34"/>
  <c r="P2493" i="34"/>
  <c r="P2374" i="34"/>
  <c r="Z2409" i="34"/>
  <c r="Q2324" i="34"/>
  <c r="P2359" i="34"/>
  <c r="O2645" i="34"/>
  <c r="Q1200" i="34"/>
  <c r="U985" i="34"/>
  <c r="U1054" i="34"/>
  <c r="Q1167" i="34"/>
  <c r="Z1760" i="34"/>
  <c r="Z1647" i="34"/>
  <c r="U1671" i="34"/>
  <c r="P1707" i="34"/>
  <c r="U2090" i="34"/>
  <c r="P2126" i="34"/>
  <c r="Q2166" i="34"/>
  <c r="Z2206" i="34"/>
  <c r="A1866" i="34"/>
  <c r="A2011" i="34"/>
  <c r="A1455" i="34"/>
  <c r="Q1943" i="34"/>
  <c r="U1766" i="34"/>
  <c r="P1721" i="34"/>
  <c r="P2446" i="34"/>
  <c r="P2456" i="34"/>
  <c r="U2351" i="34"/>
  <c r="Q2561" i="34"/>
  <c r="Q2541" i="34"/>
  <c r="Q2513" i="34"/>
  <c r="Q2580" i="34"/>
  <c r="U2376" i="34"/>
  <c r="O2360" i="34"/>
  <c r="P1931" i="34"/>
  <c r="O1210" i="34"/>
  <c r="Q2407" i="34"/>
  <c r="U1578" i="34"/>
  <c r="A1826" i="34"/>
  <c r="A2265" i="34"/>
  <c r="A1579" i="34"/>
  <c r="A1408" i="34"/>
  <c r="A2431" i="34"/>
  <c r="Z1939" i="34"/>
  <c r="A2432" i="34"/>
  <c r="O2227" i="34"/>
  <c r="U2204" i="34"/>
  <c r="P2464" i="34"/>
  <c r="Q2475" i="34"/>
  <c r="U2529" i="34"/>
  <c r="O2616" i="34"/>
  <c r="Q2596" i="34"/>
  <c r="U2362" i="34"/>
  <c r="P2432" i="34"/>
  <c r="O2643" i="34"/>
  <c r="K41" i="57"/>
  <c r="A2403" i="34"/>
  <c r="A1823" i="34"/>
  <c r="A1956" i="34"/>
  <c r="A2073" i="34"/>
  <c r="A2280" i="34"/>
  <c r="A1513" i="34"/>
  <c r="A1364" i="34"/>
  <c r="U1939" i="34"/>
  <c r="A2635" i="34"/>
  <c r="U1210" i="34"/>
  <c r="Z1762" i="34"/>
  <c r="Q2227" i="34"/>
  <c r="P2148" i="34"/>
  <c r="Z2454" i="34"/>
  <c r="U2466" i="34"/>
  <c r="U2521" i="34"/>
  <c r="Q2604" i="34"/>
  <c r="Q2584" i="34"/>
  <c r="P2491" i="34"/>
  <c r="Z2366" i="34"/>
  <c r="P2323" i="34"/>
  <c r="Q2643" i="34"/>
  <c r="A1520" i="34"/>
  <c r="A272" i="34"/>
  <c r="A1788" i="34"/>
  <c r="A1909" i="34"/>
  <c r="A2068" i="34"/>
  <c r="A2305" i="34"/>
  <c r="A1485" i="34"/>
  <c r="A1300" i="34"/>
  <c r="A1412" i="34"/>
  <c r="A1352" i="34"/>
  <c r="A1578" i="34"/>
  <c r="Q1939" i="34"/>
  <c r="U2018" i="34"/>
  <c r="U2227" i="34"/>
  <c r="Z1645" i="34"/>
  <c r="O2009" i="34"/>
  <c r="Z2347" i="34"/>
  <c r="U2553" i="34"/>
  <c r="Z2541" i="34"/>
  <c r="O2529" i="34"/>
  <c r="U2505" i="34"/>
  <c r="O2624" i="34"/>
  <c r="Z2596" i="34"/>
  <c r="O2572" i="34"/>
  <c r="O2423" i="34"/>
  <c r="Z2362" i="34"/>
  <c r="O2406" i="34"/>
  <c r="P2639" i="34"/>
  <c r="H162" i="60"/>
  <c r="H181" i="60"/>
  <c r="H178" i="60"/>
  <c r="H46" i="60"/>
  <c r="H36" i="60"/>
  <c r="H182" i="60"/>
  <c r="H193" i="60"/>
  <c r="O2178" i="34"/>
  <c r="U2178" i="34"/>
  <c r="O2154" i="34"/>
  <c r="U2154" i="34"/>
  <c r="Q2138" i="34"/>
  <c r="P2138" i="34"/>
  <c r="U2122" i="34"/>
  <c r="O2122" i="34"/>
  <c r="Q2098" i="34"/>
  <c r="P2098" i="34"/>
  <c r="Z1667" i="34"/>
  <c r="O1667" i="34"/>
  <c r="Q1651" i="34"/>
  <c r="P1651" i="34"/>
  <c r="P1619" i="34"/>
  <c r="O1619" i="34"/>
  <c r="U1611" i="34"/>
  <c r="Z1611" i="34"/>
  <c r="Q1089" i="34"/>
  <c r="Z1089" i="34"/>
  <c r="U1928" i="34"/>
  <c r="Z1928" i="34"/>
  <c r="Q1062" i="34"/>
  <c r="Z1062" i="34"/>
  <c r="P996" i="34"/>
  <c r="U996" i="34"/>
  <c r="U986" i="34"/>
  <c r="P986" i="34"/>
  <c r="Z977" i="34"/>
  <c r="Q977" i="34"/>
  <c r="U981" i="34"/>
  <c r="O981" i="34"/>
  <c r="O966" i="34"/>
  <c r="Q966" i="34"/>
  <c r="Z970" i="34"/>
  <c r="U970" i="34"/>
  <c r="P1202" i="34"/>
  <c r="Z1202" i="34"/>
  <c r="Q1192" i="34"/>
  <c r="O1192" i="34"/>
  <c r="P1196" i="34"/>
  <c r="Q1196" i="34"/>
  <c r="U1180" i="34"/>
  <c r="O1180" i="34"/>
  <c r="Q1184" i="34"/>
  <c r="P1184" i="34"/>
  <c r="P1188" i="34"/>
  <c r="U1188" i="34"/>
  <c r="Z2221" i="34"/>
  <c r="Q2221" i="34"/>
  <c r="Z2231" i="34"/>
  <c r="P2231" i="34"/>
  <c r="P2223" i="34"/>
  <c r="Q2223" i="34"/>
  <c r="Z1758" i="34"/>
  <c r="U1758" i="34"/>
  <c r="O1766" i="34"/>
  <c r="Q1766" i="34"/>
  <c r="P1770" i="34"/>
  <c r="U1770" i="34"/>
  <c r="Z1540" i="34"/>
  <c r="O1540" i="34"/>
  <c r="O2434" i="34"/>
  <c r="Q2434" i="34"/>
  <c r="Z2328" i="34"/>
  <c r="A2328" i="34"/>
  <c r="P2332" i="34"/>
  <c r="Q2332" i="34"/>
  <c r="P2356" i="34"/>
  <c r="O2356" i="34"/>
  <c r="U2485" i="34"/>
  <c r="P2485" i="34"/>
  <c r="U2568" i="34"/>
  <c r="O2568" i="34"/>
  <c r="Z2576" i="34"/>
  <c r="O2576" i="34"/>
  <c r="O2584" i="34"/>
  <c r="U2584" i="34"/>
  <c r="O2592" i="34"/>
  <c r="U2592" i="34"/>
  <c r="P2600" i="34"/>
  <c r="U2600" i="34"/>
  <c r="O2608" i="34"/>
  <c r="U2608" i="34"/>
  <c r="Q2612" i="34"/>
  <c r="P2612" i="34"/>
  <c r="Q2620" i="34"/>
  <c r="P2620" i="34"/>
  <c r="U2628" i="34"/>
  <c r="P2628" i="34"/>
  <c r="Z2501" i="34"/>
  <c r="P2501" i="34"/>
  <c r="Z2509" i="34"/>
  <c r="O2509" i="34"/>
  <c r="P2517" i="34"/>
  <c r="Z2517" i="34"/>
  <c r="P2525" i="34"/>
  <c r="U2525" i="34"/>
  <c r="Q2533" i="34"/>
  <c r="Z2533" i="34"/>
  <c r="U2537" i="34"/>
  <c r="O2537" i="34"/>
  <c r="U2545" i="34"/>
  <c r="Q2545" i="34"/>
  <c r="Z2549" i="34"/>
  <c r="O2549" i="34"/>
  <c r="Z2557" i="34"/>
  <c r="Q2557" i="34"/>
  <c r="O2561" i="34"/>
  <c r="U2561" i="34"/>
  <c r="O2565" i="34"/>
  <c r="P2565" i="34"/>
  <c r="A2475" i="34"/>
  <c r="P2475" i="34"/>
  <c r="A2470" i="34"/>
  <c r="P2470" i="34"/>
  <c r="A2351" i="34"/>
  <c r="O2351" i="34"/>
  <c r="A2466" i="34"/>
  <c r="Q2466" i="34"/>
  <c r="A2415" i="34"/>
  <c r="Q2415" i="34"/>
  <c r="A2419" i="34"/>
  <c r="U2419" i="34"/>
  <c r="A2456" i="34"/>
  <c r="U2456" i="34"/>
  <c r="A2460" i="34"/>
  <c r="U2460" i="34"/>
  <c r="A2464" i="34"/>
  <c r="Z2464" i="34"/>
  <c r="A2438" i="34"/>
  <c r="Z2438" i="34"/>
  <c r="A2442" i="34"/>
  <c r="Z2442" i="34"/>
  <c r="A2446" i="34"/>
  <c r="O2446" i="34"/>
  <c r="A2450" i="34"/>
  <c r="O2450" i="34"/>
  <c r="A2454" i="34"/>
  <c r="O2454" i="34"/>
  <c r="A2275" i="34"/>
  <c r="A1266" i="34"/>
  <c r="A1410" i="34"/>
  <c r="A1532" i="34"/>
  <c r="A996" i="34"/>
  <c r="A962" i="34"/>
  <c r="A1094" i="34"/>
  <c r="A2406" i="34"/>
  <c r="O1184" i="34"/>
  <c r="P1176" i="34"/>
  <c r="P1192" i="34"/>
  <c r="Q1202" i="34"/>
  <c r="P966" i="34"/>
  <c r="P981" i="34"/>
  <c r="A977" i="34"/>
  <c r="Q986" i="34"/>
  <c r="P1054" i="34"/>
  <c r="Q1770" i="34"/>
  <c r="U1762" i="34"/>
  <c r="U2223" i="34"/>
  <c r="U2231" i="34"/>
  <c r="P2450" i="34"/>
  <c r="U2446" i="34"/>
  <c r="Q2442" i="34"/>
  <c r="O2464" i="34"/>
  <c r="Q2460" i="34"/>
  <c r="O2419" i="34"/>
  <c r="Z2415" i="34"/>
  <c r="P2351" i="34"/>
  <c r="U2347" i="34"/>
  <c r="Q2470" i="34"/>
  <c r="Z2565" i="34"/>
  <c r="P2557" i="34"/>
  <c r="P2549" i="34"/>
  <c r="P2541" i="34"/>
  <c r="P2533" i="34"/>
  <c r="Q2529" i="34"/>
  <c r="Q2517" i="34"/>
  <c r="P2505" i="34"/>
  <c r="Q2497" i="34"/>
  <c r="Z2620" i="34"/>
  <c r="U2612" i="34"/>
  <c r="O2600" i="34"/>
  <c r="P2588" i="34"/>
  <c r="U2580" i="34"/>
  <c r="Q2572" i="34"/>
  <c r="Z2485" i="34"/>
  <c r="O2366" i="34"/>
  <c r="U2356" i="34"/>
  <c r="U2328" i="34"/>
  <c r="A2323" i="34"/>
  <c r="U1540" i="34"/>
  <c r="P2635" i="34"/>
  <c r="P942" i="34"/>
  <c r="P1007" i="34"/>
  <c r="Z1120" i="34"/>
  <c r="U954" i="34"/>
  <c r="Z1599" i="34"/>
  <c r="Z1615" i="34"/>
  <c r="Z1635" i="34"/>
  <c r="P1655" i="34"/>
  <c r="O1675" i="34"/>
  <c r="U1699" i="34"/>
  <c r="U2078" i="34"/>
  <c r="Q2106" i="34"/>
  <c r="Z2134" i="34"/>
  <c r="P2166" i="34"/>
  <c r="Z1889" i="34"/>
  <c r="A1177" i="34"/>
  <c r="A1653" i="34"/>
  <c r="A963" i="34"/>
  <c r="A1052" i="34"/>
  <c r="A989" i="34"/>
  <c r="A1000" i="34"/>
  <c r="U1759" i="34"/>
  <c r="U2447" i="34"/>
  <c r="A2461" i="34"/>
  <c r="P2352" i="34"/>
  <c r="U2542" i="34"/>
  <c r="Q2644" i="34"/>
  <c r="U941" i="34"/>
  <c r="U995" i="34"/>
  <c r="P1601" i="34"/>
  <c r="Q2108" i="34"/>
  <c r="Q946" i="34"/>
  <c r="P1057" i="34"/>
  <c r="U1189" i="34"/>
  <c r="U978" i="34"/>
  <c r="H190" i="60"/>
  <c r="H83" i="60"/>
  <c r="H87" i="60"/>
  <c r="H48" i="60"/>
  <c r="H199" i="60"/>
  <c r="G103" i="60"/>
  <c r="H91" i="60"/>
  <c r="H192" i="60"/>
  <c r="H207" i="60"/>
  <c r="H170" i="60"/>
  <c r="H158" i="60"/>
  <c r="H42" i="60"/>
  <c r="H63" i="60"/>
  <c r="B24" i="71"/>
  <c r="C46" i="71"/>
  <c r="C37" i="71"/>
  <c r="A27" i="14"/>
  <c r="U2320" i="34"/>
  <c r="A2320" i="34"/>
  <c r="A2054" i="34"/>
  <c r="P2054" i="34"/>
  <c r="P1376" i="34"/>
  <c r="A1376" i="34"/>
  <c r="Q1432" i="34"/>
  <c r="A1432" i="34"/>
  <c r="Z1264" i="34"/>
  <c r="A1264" i="34"/>
  <c r="U1519" i="34"/>
  <c r="A1519" i="34"/>
  <c r="P1464" i="34"/>
  <c r="A1464" i="34"/>
  <c r="Q1817" i="34"/>
  <c r="A1817" i="34"/>
  <c r="Z1318" i="34"/>
  <c r="A1318" i="34"/>
  <c r="O2277" i="34"/>
  <c r="A2277" i="34"/>
  <c r="Z2025" i="34"/>
  <c r="A2025" i="34"/>
  <c r="O1972" i="34"/>
  <c r="A1972" i="34"/>
  <c r="U1917" i="34"/>
  <c r="A1917" i="34"/>
  <c r="Z1787" i="34"/>
  <c r="A1787" i="34"/>
  <c r="Z2211" i="34"/>
  <c r="A2211" i="34"/>
  <c r="F70" i="70"/>
  <c r="I352" i="55"/>
  <c r="A2324" i="34"/>
  <c r="A2349" i="34"/>
  <c r="A2225" i="34"/>
  <c r="A1197" i="34"/>
  <c r="A2196" i="34"/>
  <c r="A2462" i="34"/>
  <c r="A2567" i="34"/>
  <c r="A2527" i="34"/>
  <c r="A2598" i="34"/>
  <c r="A978" i="34"/>
  <c r="A946" i="34"/>
  <c r="A2535" i="34"/>
  <c r="Z2476" i="34"/>
  <c r="Z2452" i="34"/>
  <c r="U2448" i="34"/>
  <c r="U2444" i="34"/>
  <c r="U2440" i="34"/>
  <c r="Q2436" i="34"/>
  <c r="Q2462" i="34"/>
  <c r="Q2458" i="34"/>
  <c r="P2417" i="34"/>
  <c r="O2353" i="34"/>
  <c r="Z2472" i="34"/>
  <c r="U2468" i="34"/>
  <c r="Q2567" i="34"/>
  <c r="P2555" i="34"/>
  <c r="Z2547" i="34"/>
  <c r="O2535" i="34"/>
  <c r="U2527" i="34"/>
  <c r="U2519" i="34"/>
  <c r="Z2507" i="34"/>
  <c r="Q2499" i="34"/>
  <c r="O2622" i="34"/>
  <c r="U2614" i="34"/>
  <c r="Q2606" i="34"/>
  <c r="Z2594" i="34"/>
  <c r="P2582" i="34"/>
  <c r="U2574" i="34"/>
  <c r="Q2493" i="34"/>
  <c r="Z2421" i="34"/>
  <c r="P2383" i="34"/>
  <c r="Z2395" i="34"/>
  <c r="Z2059" i="34"/>
  <c r="U2429" i="34"/>
  <c r="P1542" i="34"/>
  <c r="O2637" i="34"/>
  <c r="U1059" i="34"/>
  <c r="A1005" i="34"/>
  <c r="Q1881" i="34"/>
  <c r="O1677" i="34"/>
  <c r="P2196" i="34"/>
  <c r="P989" i="34"/>
  <c r="O2233" i="34"/>
  <c r="U1177" i="34"/>
  <c r="P971" i="34"/>
  <c r="C21" i="78"/>
  <c r="I21" i="78" s="1"/>
  <c r="A19" i="78"/>
  <c r="H16" i="78"/>
  <c r="F20" i="78"/>
  <c r="D18" i="78"/>
  <c r="E19" i="78"/>
  <c r="C17" i="78"/>
  <c r="A2218" i="34"/>
  <c r="A2308" i="34"/>
  <c r="A2291" i="34"/>
  <c r="A1573" i="34"/>
  <c r="A2038" i="34"/>
  <c r="A1740" i="34"/>
  <c r="A1468" i="34"/>
  <c r="A1478" i="34"/>
  <c r="A1291" i="34"/>
  <c r="A1384" i="34"/>
  <c r="C27" i="71"/>
  <c r="A2168" i="34"/>
  <c r="A1757" i="34"/>
  <c r="U1935" i="34"/>
  <c r="Z1943" i="34"/>
  <c r="Z2018" i="34"/>
  <c r="P1625" i="34"/>
  <c r="U1701" i="34"/>
  <c r="Q2148" i="34"/>
  <c r="Z1769" i="34"/>
  <c r="Q2449" i="34"/>
  <c r="Z2463" i="34"/>
  <c r="O2414" i="34"/>
  <c r="Q2346" i="34"/>
  <c r="Q2615" i="34"/>
  <c r="P2422" i="34"/>
  <c r="I20" i="78"/>
  <c r="A1092" i="34"/>
  <c r="Y1220" i="34"/>
  <c r="Y1216" i="34"/>
  <c r="Y1223" i="34"/>
  <c r="Y1219" i="34"/>
  <c r="Y1215" i="34"/>
  <c r="Y1222" i="34"/>
  <c r="Y1218" i="34"/>
  <c r="Y1214" i="34"/>
  <c r="Y1221" i="34"/>
  <c r="Y1217" i="34"/>
  <c r="J88" i="55"/>
  <c r="J262" i="55"/>
  <c r="J16" i="57"/>
  <c r="A2116" i="34"/>
  <c r="Q1767" i="34"/>
  <c r="Q1935" i="34"/>
  <c r="P1943" i="34"/>
  <c r="U1931" i="34"/>
  <c r="Q2018" i="34"/>
  <c r="U1009" i="34"/>
  <c r="P1098" i="34"/>
  <c r="Z2609" i="34"/>
  <c r="O2363" i="34"/>
  <c r="Z1605" i="34"/>
  <c r="Z1673" i="34"/>
  <c r="O2096" i="34"/>
  <c r="U2160" i="34"/>
  <c r="A1633" i="34"/>
  <c r="A2108" i="34"/>
  <c r="A2062" i="34"/>
  <c r="A2100" i="34"/>
  <c r="A1173" i="34"/>
  <c r="A1058" i="34"/>
  <c r="A1721" i="34"/>
  <c r="P1767" i="34"/>
  <c r="O1935" i="34"/>
  <c r="O1939" i="34"/>
  <c r="O1943" i="34"/>
  <c r="O1931" i="34"/>
  <c r="P2018" i="34"/>
  <c r="O1050" i="34"/>
  <c r="P1009" i="34"/>
  <c r="Q2546" i="34"/>
  <c r="Z2506" i="34"/>
  <c r="P2420" i="34"/>
  <c r="Z2640" i="34"/>
  <c r="Z665" i="34"/>
  <c r="U1617" i="34"/>
  <c r="Z1665" i="34"/>
  <c r="Z1705" i="34"/>
  <c r="Z2124" i="34"/>
  <c r="O2180" i="34"/>
  <c r="Y1083" i="34"/>
  <c r="Y1079" i="34"/>
  <c r="Y1075" i="34"/>
  <c r="Y1082" i="34"/>
  <c r="Y1078" i="34"/>
  <c r="Y1074" i="34"/>
  <c r="Y1081" i="34"/>
  <c r="Y1077" i="34"/>
  <c r="Y1073" i="34"/>
  <c r="Y1084" i="34"/>
  <c r="Y1080" i="34"/>
  <c r="Y1076" i="34"/>
  <c r="E14" i="14"/>
  <c r="C29" i="71"/>
  <c r="D36" i="71"/>
  <c r="A31" i="71"/>
  <c r="H18" i="78"/>
  <c r="K34" i="57"/>
  <c r="L36" i="57"/>
  <c r="U10" i="34"/>
  <c r="U951" i="34"/>
  <c r="P2226" i="34"/>
  <c r="U2234" i="34"/>
  <c r="Z1188" i="34"/>
  <c r="Z1184" i="34"/>
  <c r="Z1180" i="34"/>
  <c r="U1176" i="34"/>
  <c r="U1196" i="34"/>
  <c r="U1192" i="34"/>
  <c r="U1200" i="34"/>
  <c r="U1202" i="34"/>
  <c r="O970" i="34"/>
  <c r="Z966" i="34"/>
  <c r="Z962" i="34"/>
  <c r="Z981" i="34"/>
  <c r="U977" i="34"/>
  <c r="Z985" i="34"/>
  <c r="Z986" i="34"/>
  <c r="U2492" i="34"/>
  <c r="U1115" i="34"/>
  <c r="Q954" i="34"/>
  <c r="Z1094" i="34"/>
  <c r="Q940" i="34"/>
  <c r="U1060" i="34"/>
  <c r="Q1928" i="34"/>
  <c r="Z1619" i="34"/>
  <c r="U1639" i="34"/>
  <c r="U1663" i="34"/>
  <c r="Q1699" i="34"/>
  <c r="O2098" i="34"/>
  <c r="O2146" i="34"/>
  <c r="Z2158" i="34"/>
  <c r="Z2174" i="34"/>
  <c r="O2194" i="34"/>
  <c r="J68" i="55"/>
  <c r="K42" i="57"/>
  <c r="A1290" i="34"/>
  <c r="O1354" i="34"/>
  <c r="O353" i="34"/>
  <c r="Z2302" i="34"/>
  <c r="O2230" i="34"/>
  <c r="P2230" i="34"/>
  <c r="U2222" i="34"/>
  <c r="P2222" i="34"/>
  <c r="P1763" i="34"/>
  <c r="Z1763" i="34"/>
  <c r="U1576" i="34"/>
  <c r="Z1576" i="34"/>
  <c r="P2337" i="34"/>
  <c r="Q2337" i="34"/>
  <c r="U2573" i="34"/>
  <c r="O2573" i="34"/>
  <c r="P2601" i="34"/>
  <c r="U2601" i="34"/>
  <c r="Q2625" i="34"/>
  <c r="Z2625" i="34"/>
  <c r="P2534" i="34"/>
  <c r="O2534" i="34"/>
  <c r="U2558" i="34"/>
  <c r="Z2558" i="34"/>
  <c r="Z1899" i="34"/>
  <c r="A1899" i="34"/>
  <c r="U2193" i="34"/>
  <c r="Z2193" i="34"/>
  <c r="O2185" i="34"/>
  <c r="A2185" i="34"/>
  <c r="Z2177" i="34"/>
  <c r="Q2177" i="34"/>
  <c r="O2145" i="34"/>
  <c r="A2145" i="34"/>
  <c r="Z2133" i="34"/>
  <c r="Q2133" i="34"/>
  <c r="A2125" i="34"/>
  <c r="O2125" i="34"/>
  <c r="Q2117" i="34"/>
  <c r="P2117" i="34"/>
  <c r="U2109" i="34"/>
  <c r="P2109" i="34"/>
  <c r="A2109" i="34"/>
  <c r="Z2097" i="34"/>
  <c r="Q2097" i="34"/>
  <c r="P2093" i="34"/>
  <c r="A2093" i="34"/>
  <c r="Q1722" i="34"/>
  <c r="U1722" i="34"/>
  <c r="U1714" i="34"/>
  <c r="Q1714" i="34"/>
  <c r="U1706" i="34"/>
  <c r="Q1706" i="34"/>
  <c r="Q1698" i="34"/>
  <c r="P1698" i="34"/>
  <c r="A1698" i="34"/>
  <c r="U1686" i="34"/>
  <c r="Z1686" i="34"/>
  <c r="Z1678" i="34"/>
  <c r="A1678" i="34"/>
  <c r="Q1670" i="34"/>
  <c r="U1670" i="34"/>
  <c r="U1662" i="34"/>
  <c r="P1662" i="34"/>
  <c r="P1654" i="34"/>
  <c r="O1654" i="34"/>
  <c r="A1654" i="34"/>
  <c r="Q1642" i="34"/>
  <c r="Z1642" i="34"/>
  <c r="U1630" i="34"/>
  <c r="O1630" i="34"/>
  <c r="U1618" i="34"/>
  <c r="Q1618" i="34"/>
  <c r="Z1101" i="34"/>
  <c r="P1101" i="34"/>
  <c r="U991" i="34"/>
  <c r="O991" i="34"/>
  <c r="O1204" i="34"/>
  <c r="A1204" i="34"/>
  <c r="Z1052" i="34"/>
  <c r="O1052" i="34"/>
  <c r="Z1127" i="34"/>
  <c r="A1127" i="34"/>
  <c r="Z1118" i="34"/>
  <c r="P1118" i="34"/>
  <c r="Z1010" i="34"/>
  <c r="A1010" i="34"/>
  <c r="U967" i="34"/>
  <c r="Z967" i="34"/>
  <c r="U1203" i="34"/>
  <c r="Z1203" i="34"/>
  <c r="Q1181" i="34"/>
  <c r="U1181" i="34"/>
  <c r="F25" i="14"/>
  <c r="Q21" i="60"/>
  <c r="A2578" i="34"/>
  <c r="A2539" i="34"/>
  <c r="A2499" i="34"/>
  <c r="A2590" i="34"/>
  <c r="A2092" i="34"/>
  <c r="A1895" i="34"/>
  <c r="A1182" i="34"/>
  <c r="A2096" i="34"/>
  <c r="P2567" i="34"/>
  <c r="O2559" i="34"/>
  <c r="P2551" i="34"/>
  <c r="Q2547" i="34"/>
  <c r="P2535" i="34"/>
  <c r="U2531" i="34"/>
  <c r="Z2523" i="34"/>
  <c r="O2515" i="34"/>
  <c r="P2507" i="34"/>
  <c r="Q2630" i="34"/>
  <c r="Z2622" i="34"/>
  <c r="O2614" i="34"/>
  <c r="O2606" i="34"/>
  <c r="Q2602" i="34"/>
  <c r="Q2594" i="34"/>
  <c r="Q2586" i="34"/>
  <c r="U2578" i="34"/>
  <c r="O2570" i="34"/>
  <c r="P2489" i="34"/>
  <c r="O2421" i="34"/>
  <c r="P2364" i="34"/>
  <c r="Q2395" i="34"/>
  <c r="P2324" i="34"/>
  <c r="Q2399" i="34"/>
  <c r="Q2359" i="34"/>
  <c r="O1542" i="34"/>
  <c r="Z2641" i="34"/>
  <c r="Z1163" i="34"/>
  <c r="O633" i="34"/>
  <c r="Q1117" i="34"/>
  <c r="Z1164" i="34"/>
  <c r="U1058" i="34"/>
  <c r="A1198" i="34"/>
  <c r="U1923" i="34"/>
  <c r="U1930" i="34"/>
  <c r="U1046" i="34"/>
  <c r="Q1625" i="34"/>
  <c r="P1653" i="34"/>
  <c r="Z1701" i="34"/>
  <c r="P2088" i="34"/>
  <c r="O2128" i="34"/>
  <c r="P2180" i="34"/>
  <c r="Y1035" i="34"/>
  <c r="Y1037" i="34"/>
  <c r="Y1040" i="34"/>
  <c r="Y1034" i="34"/>
  <c r="Y1032" i="34"/>
  <c r="Y1039" i="34"/>
  <c r="Y1033" i="34"/>
  <c r="Y1036" i="34"/>
  <c r="Y1038" i="34"/>
  <c r="Y1232" i="34"/>
  <c r="Y1228" i="34"/>
  <c r="Y1224" i="34"/>
  <c r="Y1231" i="34"/>
  <c r="Y1227" i="34"/>
  <c r="Y1230" i="34"/>
  <c r="Y1226" i="34"/>
  <c r="Y1233" i="34"/>
  <c r="Y1229" i="34"/>
  <c r="Y1225" i="34"/>
  <c r="B19" i="71"/>
  <c r="A25" i="71"/>
  <c r="F20" i="14"/>
  <c r="E32" i="71"/>
  <c r="A44" i="71"/>
  <c r="A46" i="71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Y1030" i="34"/>
  <c r="Y1029" i="34"/>
  <c r="Y1028" i="34"/>
  <c r="B21" i="14"/>
  <c r="B26" i="71"/>
  <c r="C24" i="14"/>
  <c r="B29" i="14"/>
  <c r="F27" i="14"/>
  <c r="E37" i="71"/>
  <c r="A43" i="71"/>
  <c r="B34" i="71"/>
  <c r="F34" i="71"/>
  <c r="B37" i="71"/>
  <c r="F44" i="71"/>
  <c r="H37" i="57"/>
  <c r="Y1031" i="34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F28" i="71"/>
  <c r="B27" i="71"/>
  <c r="D16" i="14"/>
  <c r="C23" i="14"/>
  <c r="Y1024" i="34"/>
  <c r="G30" i="71"/>
  <c r="Y610" i="34"/>
  <c r="Y1025" i="34"/>
  <c r="Y1027" i="34"/>
  <c r="Y1026" i="34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A1046" i="34"/>
  <c r="A1693" i="34"/>
  <c r="A2330" i="34"/>
  <c r="A2570" i="34"/>
  <c r="A2144" i="34"/>
  <c r="A2563" i="34"/>
  <c r="A2547" i="34"/>
  <c r="A2511" i="34"/>
  <c r="A2614" i="34"/>
  <c r="A2582" i="34"/>
  <c r="A2229" i="34"/>
  <c r="A2251" i="34"/>
  <c r="A1641" i="34"/>
  <c r="A1605" i="34"/>
  <c r="U2567" i="34"/>
  <c r="Q2563" i="34"/>
  <c r="O2555" i="34"/>
  <c r="Q2551" i="34"/>
  <c r="O2543" i="34"/>
  <c r="Z2539" i="34"/>
  <c r="P2531" i="34"/>
  <c r="Q2523" i="34"/>
  <c r="P2515" i="34"/>
  <c r="O2511" i="34"/>
  <c r="U2507" i="34"/>
  <c r="O2499" i="34"/>
  <c r="U2630" i="34"/>
  <c r="Q2626" i="34"/>
  <c r="O2618" i="34"/>
  <c r="Q2610" i="34"/>
  <c r="Z2602" i="34"/>
  <c r="U2598" i="34"/>
  <c r="P2590" i="34"/>
  <c r="U2586" i="34"/>
  <c r="Q2582" i="34"/>
  <c r="P2574" i="34"/>
  <c r="U2570" i="34"/>
  <c r="O2489" i="34"/>
  <c r="Z2483" i="34"/>
  <c r="O2374" i="34"/>
  <c r="O2364" i="34"/>
  <c r="U2383" i="34"/>
  <c r="O2395" i="34"/>
  <c r="Q2330" i="34"/>
  <c r="O2324" i="34"/>
  <c r="Z2399" i="34"/>
  <c r="Q2429" i="34"/>
  <c r="O2401" i="34"/>
  <c r="Q1542" i="34"/>
  <c r="Z1059" i="34"/>
  <c r="P999" i="34"/>
  <c r="Q1065" i="34"/>
  <c r="O1872" i="34"/>
  <c r="Z1934" i="34"/>
  <c r="Q1904" i="34"/>
  <c r="Q665" i="34"/>
  <c r="P1609" i="34"/>
  <c r="Z1637" i="34"/>
  <c r="Z1657" i="34"/>
  <c r="U1685" i="34"/>
  <c r="Q1717" i="34"/>
  <c r="Q2132" i="34"/>
  <c r="O2168" i="34"/>
  <c r="U1895" i="34"/>
  <c r="D14" i="58"/>
  <c r="H15" i="60"/>
  <c r="J15" i="60" s="1"/>
  <c r="H172" i="60"/>
  <c r="H52" i="60"/>
  <c r="H85" i="60"/>
  <c r="H167" i="60"/>
  <c r="H86" i="60"/>
  <c r="H59" i="60"/>
  <c r="H53" i="60"/>
  <c r="H45" i="60"/>
  <c r="H213" i="60"/>
  <c r="H71" i="60"/>
  <c r="H31" i="60"/>
  <c r="H69" i="60"/>
  <c r="H55" i="60"/>
  <c r="H92" i="60"/>
  <c r="H186" i="60"/>
  <c r="H196" i="60"/>
  <c r="H166" i="60"/>
  <c r="H211" i="60"/>
  <c r="H184" i="60"/>
  <c r="H7" i="60"/>
  <c r="H68" i="60"/>
  <c r="H47" i="60"/>
  <c r="H82" i="60"/>
  <c r="H90" i="60"/>
  <c r="H67" i="60"/>
  <c r="H6" i="60"/>
  <c r="J6" i="60" s="1"/>
  <c r="H81" i="60"/>
  <c r="H93" i="60"/>
  <c r="H79" i="60"/>
  <c r="H171" i="60"/>
  <c r="H88" i="60"/>
  <c r="H197" i="60"/>
  <c r="H188" i="60"/>
  <c r="H194" i="60"/>
  <c r="H168" i="60"/>
  <c r="H174" i="60"/>
  <c r="H209" i="60"/>
  <c r="Q642" i="34"/>
  <c r="P642" i="34"/>
  <c r="U642" i="34"/>
  <c r="Z642" i="34"/>
  <c r="A1592" i="34"/>
  <c r="A1801" i="34"/>
  <c r="A1879" i="34"/>
  <c r="A1988" i="34"/>
  <c r="A2046" i="34"/>
  <c r="A2270" i="34"/>
  <c r="A2279" i="34"/>
  <c r="A1734" i="34"/>
  <c r="A1495" i="34"/>
  <c r="A1480" i="34"/>
  <c r="A1269" i="34"/>
  <c r="A1310" i="34"/>
  <c r="A1368" i="34"/>
  <c r="A1340" i="34"/>
  <c r="A1107" i="34"/>
  <c r="A1061" i="34"/>
  <c r="A2336" i="34"/>
  <c r="A2156" i="34"/>
  <c r="A1997" i="34"/>
  <c r="A1022" i="34"/>
  <c r="A1891" i="34"/>
  <c r="A1872" i="34"/>
  <c r="P250" i="34"/>
  <c r="Z999" i="34"/>
  <c r="Z1065" i="34"/>
  <c r="O1131" i="34"/>
  <c r="Q1164" i="34"/>
  <c r="P1058" i="34"/>
  <c r="Q2039" i="34"/>
  <c r="P1367" i="34"/>
  <c r="O665" i="34"/>
  <c r="U1056" i="34"/>
  <c r="Z1633" i="34"/>
  <c r="O1649" i="34"/>
  <c r="P1713" i="34"/>
  <c r="O2116" i="34"/>
  <c r="Z2140" i="34"/>
  <c r="Z953" i="34"/>
  <c r="P2224" i="34"/>
  <c r="Z1929" i="34"/>
  <c r="Z2453" i="34"/>
  <c r="Z2441" i="34"/>
  <c r="Q2463" i="34"/>
  <c r="O2418" i="34"/>
  <c r="Q2350" i="34"/>
  <c r="A2474" i="34"/>
  <c r="Z2615" i="34"/>
  <c r="U2642" i="34"/>
  <c r="J17" i="57"/>
  <c r="J45" i="55"/>
  <c r="J53" i="55"/>
  <c r="J140" i="55"/>
  <c r="J101" i="55"/>
  <c r="J144" i="55"/>
  <c r="J204" i="55"/>
  <c r="J111" i="55"/>
  <c r="J36" i="55"/>
  <c r="J3" i="57"/>
  <c r="L38" i="57"/>
  <c r="P1168" i="34"/>
  <c r="Z1168" i="34"/>
  <c r="O2635" i="34"/>
  <c r="U2635" i="34"/>
  <c r="Z2639" i="34"/>
  <c r="U2639" i="34"/>
  <c r="O1578" i="34"/>
  <c r="Z1578" i="34"/>
  <c r="U2360" i="34"/>
  <c r="Z2360" i="34"/>
  <c r="P2406" i="34"/>
  <c r="Z2406" i="34"/>
  <c r="Z2432" i="34"/>
  <c r="O2432" i="34"/>
  <c r="Z2376" i="34"/>
  <c r="Q2376" i="34"/>
  <c r="Z2616" i="34"/>
  <c r="Q2616" i="34"/>
  <c r="Q1897" i="34"/>
  <c r="Z1897" i="34"/>
  <c r="Q2003" i="34"/>
  <c r="U2003" i="34"/>
  <c r="O2202" i="34"/>
  <c r="Z2202" i="34"/>
  <c r="Q2186" i="34"/>
  <c r="P2186" i="34"/>
  <c r="U2150" i="34"/>
  <c r="Z2150" i="34"/>
  <c r="Q2130" i="34"/>
  <c r="P2130" i="34"/>
  <c r="A2114" i="34"/>
  <c r="Q2114" i="34"/>
  <c r="Q2082" i="34"/>
  <c r="U2082" i="34"/>
  <c r="Q1715" i="34"/>
  <c r="P1715" i="34"/>
  <c r="P1695" i="34"/>
  <c r="Z1695" i="34"/>
  <c r="Z1683" i="34"/>
  <c r="P1683" i="34"/>
  <c r="O1651" i="34"/>
  <c r="Z1651" i="34"/>
  <c r="U1631" i="34"/>
  <c r="P1631" i="34"/>
  <c r="Q1623" i="34"/>
  <c r="P1623" i="34"/>
  <c r="Q1607" i="34"/>
  <c r="P1607" i="34"/>
  <c r="U1015" i="34"/>
  <c r="O1015" i="34"/>
  <c r="P1161" i="34"/>
  <c r="Z1161" i="34"/>
  <c r="U1170" i="34"/>
  <c r="Z1170" i="34"/>
  <c r="Z948" i="34"/>
  <c r="Q948" i="34"/>
  <c r="Q1128" i="34"/>
  <c r="U1128" i="34"/>
  <c r="U1071" i="34"/>
  <c r="O1071" i="34"/>
  <c r="Q1012" i="34"/>
  <c r="U1012" i="34"/>
  <c r="O1001" i="34"/>
  <c r="U1001" i="34"/>
  <c r="U942" i="34"/>
  <c r="Z942" i="34"/>
  <c r="K29" i="57"/>
  <c r="P10" i="34"/>
  <c r="A1797" i="34"/>
  <c r="A1825" i="34"/>
  <c r="A1821" i="34"/>
  <c r="A1847" i="34"/>
  <c r="A1951" i="34"/>
  <c r="A1971" i="34"/>
  <c r="A1995" i="34"/>
  <c r="A2072" i="34"/>
  <c r="A2267" i="34"/>
  <c r="A2259" i="34"/>
  <c r="A2252" i="34"/>
  <c r="A1556" i="34"/>
  <c r="A1582" i="34"/>
  <c r="A1812" i="34"/>
  <c r="A1868" i="34"/>
  <c r="A1458" i="34"/>
  <c r="A1482" i="34"/>
  <c r="A1535" i="34"/>
  <c r="A1275" i="34"/>
  <c r="A1571" i="34"/>
  <c r="A1286" i="34"/>
  <c r="A1381" i="34"/>
  <c r="A1353" i="34"/>
  <c r="A1325" i="34"/>
  <c r="E30" i="58"/>
  <c r="I30" i="58" s="1"/>
  <c r="H15" i="58"/>
  <c r="G23" i="58"/>
  <c r="A90" i="34"/>
  <c r="A2639" i="34"/>
  <c r="A949" i="34"/>
  <c r="A1644" i="34"/>
  <c r="A1708" i="34"/>
  <c r="A2008" i="34"/>
  <c r="P1059" i="34"/>
  <c r="O949" i="34"/>
  <c r="Z1045" i="34"/>
  <c r="P1062" i="34"/>
  <c r="P1099" i="34"/>
  <c r="O1600" i="34"/>
  <c r="U1608" i="34"/>
  <c r="U1616" i="34"/>
  <c r="U1624" i="34"/>
  <c r="Z1632" i="34"/>
  <c r="U1640" i="34"/>
  <c r="P1644" i="34"/>
  <c r="Q1652" i="34"/>
  <c r="O1660" i="34"/>
  <c r="Q1684" i="34"/>
  <c r="O1700" i="34"/>
  <c r="U1712" i="34"/>
  <c r="P2079" i="34"/>
  <c r="U2091" i="34"/>
  <c r="Z2119" i="34"/>
  <c r="P2135" i="34"/>
  <c r="Q2147" i="34"/>
  <c r="Q2163" i="34"/>
  <c r="P2187" i="34"/>
  <c r="P1919" i="34"/>
  <c r="A2376" i="34"/>
  <c r="P1766" i="34"/>
  <c r="Z1938" i="34"/>
  <c r="O969" i="34"/>
  <c r="P2454" i="34"/>
  <c r="Q2454" i="34"/>
  <c r="U2450" i="34"/>
  <c r="Z2446" i="34"/>
  <c r="O2442" i="34"/>
  <c r="P2438" i="34"/>
  <c r="Q2438" i="34"/>
  <c r="U2464" i="34"/>
  <c r="Z2460" i="34"/>
  <c r="O2456" i="34"/>
  <c r="P2419" i="34"/>
  <c r="Q2419" i="34"/>
  <c r="U2415" i="34"/>
  <c r="Z2466" i="34"/>
  <c r="Z2351" i="34"/>
  <c r="P2347" i="34"/>
  <c r="O2347" i="34"/>
  <c r="U2470" i="34"/>
  <c r="Z2475" i="34"/>
  <c r="Z2525" i="34"/>
  <c r="P2521" i="34"/>
  <c r="O2513" i="34"/>
  <c r="U2509" i="34"/>
  <c r="O2501" i="34"/>
  <c r="P2497" i="34"/>
  <c r="Q2628" i="34"/>
  <c r="O2620" i="34"/>
  <c r="U2616" i="34"/>
  <c r="Z2604" i="34"/>
  <c r="Q2600" i="34"/>
  <c r="Z2592" i="34"/>
  <c r="Q2588" i="34"/>
  <c r="P2580" i="34"/>
  <c r="U2576" i="34"/>
  <c r="P2568" i="34"/>
  <c r="Z2491" i="34"/>
  <c r="P2423" i="34"/>
  <c r="O2376" i="34"/>
  <c r="U2366" i="34"/>
  <c r="Z2356" i="34"/>
  <c r="U2407" i="34"/>
  <c r="O2332" i="34"/>
  <c r="Z2434" i="34"/>
  <c r="Q2432" i="34"/>
  <c r="U2323" i="34"/>
  <c r="Q2360" i="34"/>
  <c r="Q1578" i="34"/>
  <c r="P2643" i="34"/>
  <c r="Q2639" i="34"/>
  <c r="O2631" i="34"/>
  <c r="A1498" i="34"/>
  <c r="Z1846" i="34"/>
  <c r="U1525" i="34"/>
  <c r="H24" i="57"/>
  <c r="A1235" i="34"/>
  <c r="U1585" i="34"/>
  <c r="Q1989" i="34"/>
  <c r="O1395" i="34"/>
  <c r="P2257" i="34"/>
  <c r="U2257" i="34"/>
  <c r="O1475" i="34"/>
  <c r="U1475" i="34"/>
  <c r="Z2074" i="34"/>
  <c r="U2074" i="34"/>
  <c r="A1780" i="34"/>
  <c r="P1780" i="34"/>
  <c r="Q2006" i="34"/>
  <c r="P2006" i="34"/>
  <c r="P2205" i="34"/>
  <c r="U2205" i="34"/>
  <c r="U2165" i="34"/>
  <c r="Z2165" i="34"/>
  <c r="O2101" i="34"/>
  <c r="P2101" i="34"/>
  <c r="U2093" i="34"/>
  <c r="Q2093" i="34"/>
  <c r="Z2085" i="34"/>
  <c r="P2085" i="34"/>
  <c r="Z1718" i="34"/>
  <c r="U1718" i="34"/>
  <c r="Z1702" i="34"/>
  <c r="O1702" i="34"/>
  <c r="P1694" i="34"/>
  <c r="Q1694" i="34"/>
  <c r="Q1682" i="34"/>
  <c r="O1682" i="34"/>
  <c r="P1678" i="34"/>
  <c r="U1678" i="34"/>
  <c r="P1666" i="34"/>
  <c r="O1666" i="34"/>
  <c r="Q1658" i="34"/>
  <c r="Z1658" i="34"/>
  <c r="U1646" i="34"/>
  <c r="Z1646" i="34"/>
  <c r="P1638" i="34"/>
  <c r="O1638" i="34"/>
  <c r="Q1626" i="34"/>
  <c r="O1626" i="34"/>
  <c r="P1622" i="34"/>
  <c r="Q1622" i="34"/>
  <c r="Q1610" i="34"/>
  <c r="P1610" i="34"/>
  <c r="P1606" i="34"/>
  <c r="U1606" i="34"/>
  <c r="U1091" i="34"/>
  <c r="P1091" i="34"/>
  <c r="Q1047" i="34"/>
  <c r="P1047" i="34"/>
  <c r="U1543" i="34"/>
  <c r="Z1543" i="34"/>
  <c r="Q1169" i="34"/>
  <c r="U1169" i="34"/>
  <c r="O989" i="34"/>
  <c r="Z989" i="34"/>
  <c r="Z946" i="34"/>
  <c r="O946" i="34"/>
  <c r="O1139" i="34"/>
  <c r="P1139" i="34"/>
  <c r="A941" i="34"/>
  <c r="Q941" i="34"/>
  <c r="P941" i="34"/>
  <c r="P974" i="34"/>
  <c r="U974" i="34"/>
  <c r="Z959" i="34"/>
  <c r="Q959" i="34"/>
  <c r="O1193" i="34"/>
  <c r="Z1193" i="34"/>
  <c r="Z1185" i="34"/>
  <c r="O1185" i="34"/>
  <c r="Q1102" i="34"/>
  <c r="P1102" i="34"/>
  <c r="A2063" i="34"/>
  <c r="U2063" i="34"/>
  <c r="Q1768" i="34"/>
  <c r="P1768" i="34"/>
  <c r="U2633" i="34"/>
  <c r="O2633" i="34"/>
  <c r="P2641" i="34"/>
  <c r="Q2641" i="34"/>
  <c r="A642" i="34"/>
  <c r="A1597" i="34"/>
  <c r="A1869" i="34"/>
  <c r="A1810" i="34"/>
  <c r="A1976" i="34"/>
  <c r="A1992" i="34"/>
  <c r="A2300" i="34"/>
  <c r="A2306" i="34"/>
  <c r="A2317" i="34"/>
  <c r="A1779" i="34"/>
  <c r="A1593" i="34"/>
  <c r="A1529" i="34"/>
  <c r="A1510" i="34"/>
  <c r="A1278" i="34"/>
  <c r="A1293" i="34"/>
  <c r="A1424" i="34"/>
  <c r="A1400" i="34"/>
  <c r="A1328" i="34"/>
  <c r="P2367" i="34"/>
  <c r="A2367" i="34"/>
  <c r="P2398" i="34"/>
  <c r="A2398" i="34"/>
  <c r="F18" i="12"/>
  <c r="O1238" i="34"/>
  <c r="A1238" i="34"/>
  <c r="U1156" i="34"/>
  <c r="A1156" i="34"/>
  <c r="Q1336" i="34"/>
  <c r="A1336" i="34"/>
  <c r="O1356" i="34"/>
  <c r="A1356" i="34"/>
  <c r="O1372" i="34"/>
  <c r="A1372" i="34"/>
  <c r="Q1404" i="34"/>
  <c r="A1404" i="34"/>
  <c r="U1420" i="34"/>
  <c r="A1420" i="34"/>
  <c r="Q1436" i="34"/>
  <c r="A1436" i="34"/>
  <c r="Z1274" i="34"/>
  <c r="A1274" i="34"/>
  <c r="U1808" i="34"/>
  <c r="A1808" i="34"/>
  <c r="A1673" i="34"/>
  <c r="A2128" i="34"/>
  <c r="A2176" i="34"/>
  <c r="A1577" i="34"/>
  <c r="A2333" i="34"/>
  <c r="A1063" i="34"/>
  <c r="A1792" i="34"/>
  <c r="A1379" i="34"/>
  <c r="A2595" i="34"/>
  <c r="A964" i="34"/>
  <c r="A1989" i="34"/>
  <c r="O1004" i="34"/>
  <c r="Q1122" i="34"/>
  <c r="P1164" i="34"/>
  <c r="U1013" i="34"/>
  <c r="P2358" i="34"/>
  <c r="U1771" i="34"/>
  <c r="U1949" i="34"/>
  <c r="O1574" i="34"/>
  <c r="P1268" i="34"/>
  <c r="U665" i="34"/>
  <c r="Q1173" i="34"/>
  <c r="Z1649" i="34"/>
  <c r="Q1693" i="34"/>
  <c r="P1709" i="34"/>
  <c r="Z2084" i="34"/>
  <c r="P2156" i="34"/>
  <c r="O2176" i="34"/>
  <c r="O1997" i="34"/>
  <c r="P1769" i="34"/>
  <c r="Z1757" i="34"/>
  <c r="P2232" i="34"/>
  <c r="P979" i="34"/>
  <c r="O2477" i="34"/>
  <c r="P2449" i="34"/>
  <c r="Q2445" i="34"/>
  <c r="U2437" i="34"/>
  <c r="Q2459" i="34"/>
  <c r="U2418" i="34"/>
  <c r="U2469" i="34"/>
  <c r="P2623" i="34"/>
  <c r="O2490" i="34"/>
  <c r="Z2331" i="34"/>
  <c r="A1062" i="34"/>
  <c r="E26" i="71"/>
  <c r="Z10" i="34"/>
  <c r="A1991" i="34"/>
  <c r="A1417" i="34"/>
  <c r="A1809" i="34"/>
  <c r="A1786" i="34"/>
  <c r="A1856" i="34"/>
  <c r="A1901" i="34"/>
  <c r="A1947" i="34"/>
  <c r="A1963" i="34"/>
  <c r="A1979" i="34"/>
  <c r="A2014" i="34"/>
  <c r="A2067" i="34"/>
  <c r="A2244" i="34"/>
  <c r="A2261" i="34"/>
  <c r="A2282" i="34"/>
  <c r="A2311" i="34"/>
  <c r="A1259" i="34"/>
  <c r="A1732" i="34"/>
  <c r="A1775" i="34"/>
  <c r="A1815" i="34"/>
  <c r="A1735" i="34"/>
  <c r="A1530" i="34"/>
  <c r="A1512" i="34"/>
  <c r="A1481" i="34"/>
  <c r="A1506" i="34"/>
  <c r="A1279" i="34"/>
  <c r="A1246" i="34"/>
  <c r="A1437" i="34"/>
  <c r="A1389" i="34"/>
  <c r="A1369" i="34"/>
  <c r="A1333" i="34"/>
  <c r="A1153" i="34"/>
  <c r="A1112" i="34"/>
  <c r="A657" i="34"/>
  <c r="A1157" i="34"/>
  <c r="D15" i="58"/>
  <c r="D30" i="58"/>
  <c r="B30" i="58"/>
  <c r="O641" i="34"/>
  <c r="Q641" i="34"/>
  <c r="U641" i="34"/>
  <c r="B19" i="58"/>
  <c r="F19" i="58" s="1"/>
  <c r="E22" i="58"/>
  <c r="H16" i="58"/>
  <c r="Z254" i="34"/>
  <c r="A254" i="34"/>
  <c r="Q2318" i="34"/>
  <c r="A2318" i="34"/>
  <c r="A2587" i="34"/>
  <c r="A665" i="34"/>
  <c r="A2224" i="34"/>
  <c r="A1164" i="34"/>
  <c r="A1624" i="34"/>
  <c r="A2091" i="34"/>
  <c r="A2143" i="34"/>
  <c r="A1996" i="34"/>
  <c r="O250" i="34"/>
  <c r="U1004" i="34"/>
  <c r="Q1069" i="34"/>
  <c r="Z1131" i="34"/>
  <c r="O1164" i="34"/>
  <c r="Z1600" i="34"/>
  <c r="U1604" i="34"/>
  <c r="P1608" i="34"/>
  <c r="Z1616" i="34"/>
  <c r="Q1620" i="34"/>
  <c r="Z1628" i="34"/>
  <c r="U1632" i="34"/>
  <c r="P1636" i="34"/>
  <c r="Z1644" i="34"/>
  <c r="Q1648" i="34"/>
  <c r="P1652" i="34"/>
  <c r="Q1668" i="34"/>
  <c r="Q1676" i="34"/>
  <c r="O1684" i="34"/>
  <c r="P1696" i="34"/>
  <c r="O2083" i="34"/>
  <c r="Q2099" i="34"/>
  <c r="U2119" i="34"/>
  <c r="Z2143" i="34"/>
  <c r="U2155" i="34"/>
  <c r="U2167" i="34"/>
  <c r="O2183" i="34"/>
  <c r="Z2195" i="34"/>
  <c r="U1996" i="34"/>
  <c r="Z1890" i="34"/>
  <c r="P2017" i="34"/>
  <c r="Q1748" i="34"/>
  <c r="P1022" i="34"/>
  <c r="U953" i="34"/>
  <c r="Q1765" i="34"/>
  <c r="O2224" i="34"/>
  <c r="O1182" i="34"/>
  <c r="Z2477" i="34"/>
  <c r="P2445" i="34"/>
  <c r="U2441" i="34"/>
  <c r="U2459" i="34"/>
  <c r="O2345" i="34"/>
  <c r="U2350" i="34"/>
  <c r="P2469" i="34"/>
  <c r="U2611" i="34"/>
  <c r="P2583" i="34"/>
  <c r="O2396" i="34"/>
  <c r="Q2333" i="34"/>
  <c r="J112" i="55"/>
  <c r="J50" i="55"/>
  <c r="J80" i="55"/>
  <c r="J89" i="55"/>
  <c r="J86" i="55"/>
  <c r="J346" i="55"/>
  <c r="J134" i="55"/>
  <c r="J24" i="57"/>
  <c r="A2465" i="34"/>
  <c r="A1001" i="34"/>
  <c r="A2352" i="34"/>
  <c r="A1304" i="34"/>
  <c r="A1469" i="34"/>
  <c r="A1241" i="34"/>
  <c r="O1576" i="34"/>
  <c r="U1767" i="34"/>
  <c r="Q1763" i="34"/>
  <c r="Z2222" i="34"/>
  <c r="Q2226" i="34"/>
  <c r="O2234" i="34"/>
  <c r="P1939" i="34"/>
  <c r="Z1176" i="34"/>
  <c r="Z1200" i="34"/>
  <c r="P962" i="34"/>
  <c r="P985" i="34"/>
  <c r="Z1785" i="34"/>
  <c r="P1557" i="34"/>
  <c r="A1918" i="34"/>
  <c r="Z2294" i="34"/>
  <c r="U1799" i="34"/>
  <c r="Z1439" i="34"/>
  <c r="A2481" i="34"/>
  <c r="O2352" i="34"/>
  <c r="Z2550" i="34"/>
  <c r="Q2534" i="34"/>
  <c r="Z2514" i="34"/>
  <c r="O2629" i="34"/>
  <c r="U2597" i="34"/>
  <c r="O2577" i="34"/>
  <c r="Z2482" i="34"/>
  <c r="Q2377" i="34"/>
  <c r="Z2486" i="34"/>
  <c r="O642" i="34"/>
  <c r="P1546" i="34"/>
  <c r="O942" i="34"/>
  <c r="P1071" i="34"/>
  <c r="O1165" i="34"/>
  <c r="Q1165" i="34"/>
  <c r="U993" i="34"/>
  <c r="Q993" i="34"/>
  <c r="U1204" i="34"/>
  <c r="Z1204" i="34"/>
  <c r="U1086" i="34"/>
  <c r="Z1086" i="34"/>
  <c r="Z1057" i="34"/>
  <c r="Q1057" i="34"/>
  <c r="U1052" i="34"/>
  <c r="Q1052" i="34"/>
  <c r="Z939" i="34"/>
  <c r="O939" i="34"/>
  <c r="Q1134" i="34"/>
  <c r="O1134" i="34"/>
  <c r="P1127" i="34"/>
  <c r="U1127" i="34"/>
  <c r="U1118" i="34"/>
  <c r="O1118" i="34"/>
  <c r="Z1070" i="34"/>
  <c r="U1070" i="34"/>
  <c r="U1066" i="34"/>
  <c r="O1066" i="34"/>
  <c r="O1010" i="34"/>
  <c r="U1010" i="34"/>
  <c r="U1005" i="34"/>
  <c r="Z1005" i="34"/>
  <c r="P995" i="34"/>
  <c r="Q995" i="34"/>
  <c r="O91" i="34"/>
  <c r="U91" i="34"/>
  <c r="Z1085" i="34"/>
  <c r="O1085" i="34"/>
  <c r="J142" i="55"/>
  <c r="J40" i="55"/>
  <c r="J87" i="55"/>
  <c r="J110" i="55"/>
  <c r="Q1999" i="34"/>
  <c r="P1999" i="34"/>
  <c r="U2198" i="34"/>
  <c r="Z2198" i="34"/>
  <c r="P2102" i="34"/>
  <c r="Z2102" i="34"/>
  <c r="O2094" i="34"/>
  <c r="P2094" i="34"/>
  <c r="Q2078" i="34"/>
  <c r="P2078" i="34"/>
  <c r="P1711" i="34"/>
  <c r="A1711" i="34"/>
  <c r="Q1711" i="34"/>
  <c r="Z1703" i="34"/>
  <c r="Q1703" i="34"/>
  <c r="P1687" i="34"/>
  <c r="U1687" i="34"/>
  <c r="Z1679" i="34"/>
  <c r="P1679" i="34"/>
  <c r="Z1675" i="34"/>
  <c r="U1675" i="34"/>
  <c r="Q1667" i="34"/>
  <c r="U1667" i="34"/>
  <c r="Q1659" i="34"/>
  <c r="O1659" i="34"/>
  <c r="A1643" i="34"/>
  <c r="U1643" i="34"/>
  <c r="U1635" i="34"/>
  <c r="Q1635" i="34"/>
  <c r="Z1627" i="34"/>
  <c r="O1627" i="34"/>
  <c r="P1615" i="34"/>
  <c r="O1615" i="34"/>
  <c r="Q1603" i="34"/>
  <c r="O1603" i="34"/>
  <c r="U1599" i="34"/>
  <c r="P1599" i="34"/>
  <c r="U1094" i="34"/>
  <c r="O1094" i="34"/>
  <c r="A965" i="34"/>
  <c r="P965" i="34"/>
  <c r="A2264" i="34"/>
  <c r="Q2264" i="34"/>
  <c r="P1135" i="34"/>
  <c r="O1135" i="34"/>
  <c r="P1167" i="34"/>
  <c r="A1167" i="34"/>
  <c r="Q1120" i="34"/>
  <c r="U1120" i="34"/>
  <c r="U1067" i="34"/>
  <c r="Z1067" i="34"/>
  <c r="Z1012" i="34"/>
  <c r="P1012" i="34"/>
  <c r="U1007" i="34"/>
  <c r="O1007" i="34"/>
  <c r="O996" i="34"/>
  <c r="Q996" i="34"/>
  <c r="U1092" i="34"/>
  <c r="Q1092" i="34"/>
  <c r="A2616" i="34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I29" i="58" s="1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11" i="60"/>
  <c r="J11" i="60" s="1"/>
  <c r="H19" i="60"/>
  <c r="J19" i="60" s="1"/>
  <c r="A1071" i="34"/>
  <c r="A1171" i="34"/>
  <c r="A1139" i="34"/>
  <c r="U1069" i="34"/>
  <c r="U1172" i="34"/>
  <c r="Z1210" i="34"/>
  <c r="Q1187" i="34"/>
  <c r="U1195" i="34"/>
  <c r="U1165" i="34"/>
  <c r="O1091" i="34"/>
  <c r="O1101" i="34"/>
  <c r="O1102" i="34"/>
  <c r="O1067" i="34"/>
  <c r="Z1071" i="34"/>
  <c r="A1120" i="34"/>
  <c r="Z1128" i="34"/>
  <c r="Q1135" i="34"/>
  <c r="Z1169" i="34"/>
  <c r="Q1204" i="34"/>
  <c r="U1185" i="34"/>
  <c r="O1177" i="34"/>
  <c r="U1201" i="34"/>
  <c r="H44" i="57"/>
  <c r="J41" i="57"/>
  <c r="J14" i="57"/>
  <c r="H27" i="57"/>
  <c r="J28" i="57"/>
  <c r="H33" i="57"/>
  <c r="H43" i="57"/>
  <c r="H36" i="57"/>
  <c r="H39" i="57"/>
  <c r="K40" i="57"/>
  <c r="P1209" i="34"/>
  <c r="L32" i="57"/>
  <c r="A1137" i="34"/>
  <c r="A1103" i="34"/>
  <c r="A1132" i="34"/>
  <c r="A1181" i="34"/>
  <c r="A1193" i="34"/>
  <c r="A1128" i="34"/>
  <c r="A1099" i="34"/>
  <c r="A1091" i="34"/>
  <c r="U1163" i="34"/>
  <c r="Z1139" i="34"/>
  <c r="O1117" i="34"/>
  <c r="O1126" i="34"/>
  <c r="Q1099" i="34"/>
  <c r="O1183" i="34"/>
  <c r="O1191" i="34"/>
  <c r="Z1165" i="34"/>
  <c r="Q1071" i="34"/>
  <c r="O1120" i="34"/>
  <c r="P1128" i="34"/>
  <c r="P1169" i="34"/>
  <c r="P1204" i="34"/>
  <c r="P1181" i="34"/>
  <c r="O1197" i="34"/>
  <c r="Q1201" i="34"/>
  <c r="J117" i="55"/>
  <c r="H41" i="57"/>
  <c r="J29" i="57"/>
  <c r="J25" i="57"/>
  <c r="J15" i="57"/>
  <c r="L37" i="57"/>
  <c r="K28" i="57"/>
  <c r="H29" i="57"/>
  <c r="H23" i="57"/>
  <c r="J23" i="57"/>
  <c r="A2611" i="34"/>
  <c r="A1761" i="34"/>
  <c r="A2212" i="34"/>
  <c r="A1186" i="34"/>
  <c r="A979" i="34"/>
  <c r="A91" i="34"/>
  <c r="U1050" i="34"/>
  <c r="U644" i="34"/>
  <c r="Q638" i="34"/>
  <c r="Z1260" i="34"/>
  <c r="Q2256" i="34"/>
  <c r="P21" i="34"/>
  <c r="Q2224" i="34"/>
  <c r="Q1174" i="34"/>
  <c r="Q2556" i="34"/>
  <c r="Q2540" i="34"/>
  <c r="U2587" i="34"/>
  <c r="O2571" i="34"/>
  <c r="U2396" i="34"/>
  <c r="Q2646" i="34"/>
  <c r="Q1130" i="34"/>
  <c r="P1928" i="34"/>
  <c r="U1161" i="34"/>
  <c r="O1161" i="34"/>
  <c r="A1544" i="34"/>
  <c r="Z1544" i="34"/>
  <c r="O1017" i="34"/>
  <c r="U1017" i="34"/>
  <c r="Q1941" i="34"/>
  <c r="O1941" i="34"/>
  <c r="O2232" i="34"/>
  <c r="Z2232" i="34"/>
  <c r="Z2228" i="34"/>
  <c r="P2228" i="34"/>
  <c r="Z1761" i="34"/>
  <c r="O1761" i="34"/>
  <c r="Q2634" i="34"/>
  <c r="O2634" i="34"/>
  <c r="Q1577" i="34"/>
  <c r="Z1577" i="34"/>
  <c r="Z2402" i="34"/>
  <c r="Q2402" i="34"/>
  <c r="U2325" i="34"/>
  <c r="P2325" i="34"/>
  <c r="P2384" i="34"/>
  <c r="U2384" i="34"/>
  <c r="O2595" i="34"/>
  <c r="U2595" i="34"/>
  <c r="U2623" i="34"/>
  <c r="A2623" i="34"/>
  <c r="O2496" i="34"/>
  <c r="Z2496" i="34"/>
  <c r="P2524" i="34"/>
  <c r="U2524" i="34"/>
  <c r="U2560" i="34"/>
  <c r="O2560" i="34"/>
  <c r="A2414" i="34"/>
  <c r="U2414" i="34"/>
  <c r="U2463" i="34"/>
  <c r="O2463" i="34"/>
  <c r="P2477" i="34"/>
  <c r="Q2477" i="34"/>
  <c r="J122" i="55"/>
  <c r="J41" i="55"/>
  <c r="J31" i="55"/>
  <c r="J57" i="55"/>
  <c r="J124" i="55"/>
  <c r="Q1898" i="34"/>
  <c r="O1898" i="34"/>
  <c r="Z2008" i="34"/>
  <c r="O2008" i="34"/>
  <c r="Z2000" i="34"/>
  <c r="P2000" i="34"/>
  <c r="U2203" i="34"/>
  <c r="O2203" i="34"/>
  <c r="Z2191" i="34"/>
  <c r="O2191" i="34"/>
  <c r="U2171" i="34"/>
  <c r="P2171" i="34"/>
  <c r="Q2159" i="34"/>
  <c r="Z2159" i="34"/>
  <c r="A2151" i="34"/>
  <c r="U2151" i="34"/>
  <c r="U2139" i="34"/>
  <c r="Q2139" i="34"/>
  <c r="U2131" i="34"/>
  <c r="Z2131" i="34"/>
  <c r="P2123" i="34"/>
  <c r="U2123" i="34"/>
  <c r="P2111" i="34"/>
  <c r="O2111" i="34"/>
  <c r="Q2103" i="34"/>
  <c r="O2103" i="34"/>
  <c r="O2095" i="34"/>
  <c r="P2095" i="34"/>
  <c r="Q2087" i="34"/>
  <c r="P2087" i="34"/>
  <c r="Q1716" i="34"/>
  <c r="P1716" i="34"/>
  <c r="P1704" i="34"/>
  <c r="O1704" i="34"/>
  <c r="P1688" i="34"/>
  <c r="U1688" i="34"/>
  <c r="O1680" i="34"/>
  <c r="Q1680" i="34"/>
  <c r="U1672" i="34"/>
  <c r="P1672" i="34"/>
  <c r="A1664" i="34"/>
  <c r="O1664" i="34"/>
  <c r="Q1660" i="34"/>
  <c r="P1660" i="34"/>
  <c r="P955" i="34"/>
  <c r="O955" i="34"/>
  <c r="U1751" i="34"/>
  <c r="O1751" i="34"/>
  <c r="Q1848" i="34"/>
  <c r="Z1848" i="34"/>
  <c r="Z2215" i="34"/>
  <c r="Q2215" i="34"/>
  <c r="O1867" i="34"/>
  <c r="Q1867" i="34"/>
  <c r="A1766" i="34"/>
  <c r="A1683" i="34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P1095" i="34"/>
  <c r="U1095" i="34"/>
  <c r="Q1168" i="34"/>
  <c r="O1168" i="34"/>
  <c r="P1121" i="34"/>
  <c r="Z1121" i="34"/>
  <c r="Z1072" i="34"/>
  <c r="O1072" i="34"/>
  <c r="Z1068" i="34"/>
  <c r="U1068" i="34"/>
  <c r="Z1008" i="34"/>
  <c r="P1008" i="34"/>
  <c r="Z1003" i="34"/>
  <c r="O1003" i="34"/>
  <c r="Q1003" i="34"/>
  <c r="U997" i="34"/>
  <c r="P997" i="34"/>
  <c r="Z997" i="34"/>
  <c r="P91" i="34"/>
  <c r="Z91" i="34"/>
  <c r="Q1138" i="34"/>
  <c r="O1138" i="34"/>
  <c r="U972" i="34"/>
  <c r="Z972" i="34"/>
  <c r="Q2220" i="34"/>
  <c r="P2220" i="34"/>
  <c r="P1757" i="34"/>
  <c r="O1757" i="34"/>
  <c r="A1765" i="34"/>
  <c r="Z1765" i="34"/>
  <c r="A1769" i="34"/>
  <c r="U1769" i="34"/>
  <c r="O1209" i="34"/>
  <c r="Z1209" i="34"/>
  <c r="A953" i="34"/>
  <c r="O953" i="34"/>
  <c r="Z2638" i="34"/>
  <c r="U2638" i="34"/>
  <c r="P2642" i="34"/>
  <c r="Q2642" i="34"/>
  <c r="Z2380" i="34"/>
  <c r="U2380" i="34"/>
  <c r="P2380" i="34"/>
  <c r="O2400" i="34"/>
  <c r="U2400" i="34"/>
  <c r="Z2060" i="34"/>
  <c r="U2060" i="34"/>
  <c r="O2331" i="34"/>
  <c r="U2331" i="34"/>
  <c r="P2355" i="34"/>
  <c r="Q2355" i="34"/>
  <c r="U2375" i="34"/>
  <c r="O2375" i="34"/>
  <c r="U2422" i="34"/>
  <c r="Q2422" i="34"/>
  <c r="U2484" i="34"/>
  <c r="Q2484" i="34"/>
  <c r="P2484" i="34"/>
  <c r="U2490" i="34"/>
  <c r="Z2490" i="34"/>
  <c r="U2494" i="34"/>
  <c r="P2494" i="34"/>
  <c r="Z2494" i="34"/>
  <c r="Z2575" i="34"/>
  <c r="Q2575" i="34"/>
  <c r="O2575" i="34"/>
  <c r="Z2579" i="34"/>
  <c r="O2579" i="34"/>
  <c r="A2583" i="34"/>
  <c r="U2583" i="34"/>
  <c r="O2591" i="34"/>
  <c r="Z2591" i="34"/>
  <c r="Q2591" i="34"/>
  <c r="A2599" i="34"/>
  <c r="Q2599" i="34"/>
  <c r="Q2603" i="34"/>
  <c r="P2603" i="34"/>
  <c r="O2607" i="34"/>
  <c r="Z2607" i="34"/>
  <c r="O2619" i="34"/>
  <c r="U2619" i="34"/>
  <c r="Z2619" i="34"/>
  <c r="O2627" i="34"/>
  <c r="P2627" i="34"/>
  <c r="Q2627" i="34"/>
  <c r="U2500" i="34"/>
  <c r="Q2500" i="34"/>
  <c r="P2504" i="34"/>
  <c r="O2504" i="34"/>
  <c r="O2508" i="34"/>
  <c r="A2508" i="34"/>
  <c r="P2512" i="34"/>
  <c r="Q2512" i="34"/>
  <c r="Z2512" i="34"/>
  <c r="P2516" i="34"/>
  <c r="U2516" i="34"/>
  <c r="P2520" i="34"/>
  <c r="O2520" i="34"/>
  <c r="Z2520" i="34"/>
  <c r="P2528" i="34"/>
  <c r="Q2528" i="34"/>
  <c r="U2528" i="34"/>
  <c r="P2532" i="34"/>
  <c r="Z2532" i="34"/>
  <c r="O2536" i="34"/>
  <c r="U2536" i="34"/>
  <c r="P2544" i="34"/>
  <c r="Q2544" i="34"/>
  <c r="Z2548" i="34"/>
  <c r="O2548" i="34"/>
  <c r="Q2552" i="34"/>
  <c r="P2552" i="34"/>
  <c r="Q2564" i="34"/>
  <c r="Z2564" i="34"/>
  <c r="U2564" i="34"/>
  <c r="U2474" i="34"/>
  <c r="Z2474" i="34"/>
  <c r="O2474" i="34"/>
  <c r="A2346" i="34"/>
  <c r="U2346" i="34"/>
  <c r="O2346" i="34"/>
  <c r="O2350" i="34"/>
  <c r="P2350" i="34"/>
  <c r="A2350" i="34"/>
  <c r="A2354" i="34"/>
  <c r="Z2354" i="34"/>
  <c r="O2354" i="34"/>
  <c r="Z2414" i="34"/>
  <c r="Q2414" i="34"/>
  <c r="A2418" i="34"/>
  <c r="Q2418" i="34"/>
  <c r="P2418" i="34"/>
  <c r="A2345" i="34"/>
  <c r="Z2345" i="34"/>
  <c r="A2459" i="34"/>
  <c r="Z2459" i="34"/>
  <c r="A2437" i="34"/>
  <c r="Q2437" i="34"/>
  <c r="P2437" i="34"/>
  <c r="A2441" i="34"/>
  <c r="P2441" i="34"/>
  <c r="A2445" i="34"/>
  <c r="Z2445" i="34"/>
  <c r="A2449" i="34"/>
  <c r="U2449" i="34"/>
  <c r="A2453" i="34"/>
  <c r="Q2453" i="34"/>
  <c r="O2453" i="34"/>
  <c r="A2402" i="34"/>
  <c r="A2638" i="34"/>
  <c r="A1003" i="34"/>
  <c r="A1130" i="34"/>
  <c r="A1925" i="34"/>
  <c r="A1923" i="34"/>
  <c r="A2375" i="34"/>
  <c r="A2396" i="34"/>
  <c r="A1209" i="34"/>
  <c r="A2232" i="34"/>
  <c r="A1632" i="34"/>
  <c r="A1672" i="34"/>
  <c r="A1720" i="34"/>
  <c r="A2115" i="34"/>
  <c r="A2155" i="34"/>
  <c r="A2203" i="34"/>
  <c r="A1846" i="34"/>
  <c r="Q250" i="34"/>
  <c r="Q1050" i="34"/>
  <c r="P644" i="34"/>
  <c r="Q1600" i="34"/>
  <c r="P1604" i="34"/>
  <c r="Q1608" i="34"/>
  <c r="Q1612" i="34"/>
  <c r="P1616" i="34"/>
  <c r="P1620" i="34"/>
  <c r="P1624" i="34"/>
  <c r="O1628" i="34"/>
  <c r="O1632" i="34"/>
  <c r="O1636" i="34"/>
  <c r="A1640" i="34"/>
  <c r="O1644" i="34"/>
  <c r="O1648" i="34"/>
  <c r="Z1656" i="34"/>
  <c r="Z1660" i="34"/>
  <c r="Z1664" i="34"/>
  <c r="O2163" i="34"/>
  <c r="Q2167" i="34"/>
  <c r="Q2183" i="34"/>
  <c r="P2191" i="34"/>
  <c r="P2199" i="34"/>
  <c r="O2004" i="34"/>
  <c r="U2008" i="34"/>
  <c r="U1894" i="34"/>
  <c r="A2228" i="34"/>
  <c r="O1946" i="34"/>
  <c r="U2027" i="34"/>
  <c r="Q2251" i="34"/>
  <c r="Q1474" i="34"/>
  <c r="Z1250" i="34"/>
  <c r="O1339" i="34"/>
  <c r="P953" i="34"/>
  <c r="U1209" i="34"/>
  <c r="O1769" i="34"/>
  <c r="O1765" i="34"/>
  <c r="U1761" i="34"/>
  <c r="U1757" i="34"/>
  <c r="Z2224" i="34"/>
  <c r="U2228" i="34"/>
  <c r="U2232" i="34"/>
  <c r="U2220" i="34"/>
  <c r="Q964" i="34"/>
  <c r="Q91" i="34"/>
  <c r="Z2560" i="34"/>
  <c r="U2552" i="34"/>
  <c r="U2540" i="34"/>
  <c r="Q2532" i="34"/>
  <c r="Q2524" i="34"/>
  <c r="U2512" i="34"/>
  <c r="Q2504" i="34"/>
  <c r="Z2627" i="34"/>
  <c r="P2615" i="34"/>
  <c r="Q2611" i="34"/>
  <c r="U2599" i="34"/>
  <c r="P2587" i="34"/>
  <c r="U2579" i="34"/>
  <c r="O2484" i="34"/>
  <c r="P2365" i="34"/>
  <c r="U2355" i="34"/>
  <c r="Z2400" i="34"/>
  <c r="O2333" i="34"/>
  <c r="U2646" i="34"/>
  <c r="P2634" i="34"/>
  <c r="U1138" i="34"/>
  <c r="Q997" i="34"/>
  <c r="Q1008" i="34"/>
  <c r="P1068" i="34"/>
  <c r="O1121" i="34"/>
  <c r="O1130" i="34"/>
  <c r="Z1096" i="34"/>
  <c r="A2463" i="34"/>
  <c r="P1323" i="34"/>
  <c r="A1323" i="34"/>
  <c r="Q1423" i="34"/>
  <c r="Z1423" i="34"/>
  <c r="Z1448" i="34"/>
  <c r="Q1448" i="34"/>
  <c r="Q1855" i="34"/>
  <c r="A1855" i="34"/>
  <c r="Q2316" i="34"/>
  <c r="U2316" i="34"/>
  <c r="P2271" i="34"/>
  <c r="Z2271" i="34"/>
  <c r="P1965" i="34"/>
  <c r="Z1965" i="34"/>
  <c r="A1791" i="34"/>
  <c r="Z1791" i="34"/>
  <c r="Z1858" i="34"/>
  <c r="U1858" i="34"/>
  <c r="O982" i="34"/>
  <c r="Z982" i="34"/>
  <c r="P978" i="34"/>
  <c r="Q978" i="34"/>
  <c r="Q971" i="34"/>
  <c r="U971" i="34"/>
  <c r="Q1185" i="34"/>
  <c r="P1185" i="34"/>
  <c r="P1189" i="34"/>
  <c r="Q1189" i="34"/>
  <c r="O2042" i="34"/>
  <c r="P2042" i="34"/>
  <c r="Z1940" i="34"/>
  <c r="P1940" i="34"/>
  <c r="O1932" i="34"/>
  <c r="P1932" i="34"/>
  <c r="Z1756" i="34"/>
  <c r="O1756" i="34"/>
  <c r="Z952" i="34"/>
  <c r="U952" i="34"/>
  <c r="K19" i="34"/>
  <c r="Q261" i="34"/>
  <c r="U2404" i="34"/>
  <c r="P2404" i="34"/>
  <c r="U1143" i="34"/>
  <c r="P1143" i="34"/>
  <c r="A1383" i="34"/>
  <c r="O1383" i="34"/>
  <c r="P1435" i="34"/>
  <c r="O1435" i="34"/>
  <c r="Q1244" i="34"/>
  <c r="Z1244" i="34"/>
  <c r="P1483" i="34"/>
  <c r="O1483" i="34"/>
  <c r="O1596" i="34"/>
  <c r="Q1596" i="34"/>
  <c r="P1554" i="34"/>
  <c r="O1554" i="34"/>
  <c r="P2307" i="34"/>
  <c r="O2307" i="34"/>
  <c r="A2274" i="34"/>
  <c r="Z2274" i="34"/>
  <c r="U2242" i="34"/>
  <c r="P2242" i="34"/>
  <c r="U1981" i="34"/>
  <c r="O1981" i="34"/>
  <c r="Z1880" i="34"/>
  <c r="Q1880" i="34"/>
  <c r="Z1807" i="34"/>
  <c r="Q1807" i="34"/>
  <c r="U1818" i="34"/>
  <c r="A1818" i="34"/>
  <c r="U1285" i="34"/>
  <c r="Q1285" i="34"/>
  <c r="Q1205" i="34"/>
  <c r="U1205" i="34"/>
  <c r="Z1996" i="34"/>
  <c r="P1996" i="34"/>
  <c r="Z2179" i="34"/>
  <c r="O2179" i="34"/>
  <c r="Z2151" i="34"/>
  <c r="O2151" i="34"/>
  <c r="P2139" i="34"/>
  <c r="Z2139" i="34"/>
  <c r="A2131" i="34"/>
  <c r="Q2131" i="34"/>
  <c r="Z2127" i="34"/>
  <c r="Q2127" i="34"/>
  <c r="Q2123" i="34"/>
  <c r="A2123" i="34"/>
  <c r="A2119" i="34"/>
  <c r="Q2119" i="34"/>
  <c r="Z2115" i="34"/>
  <c r="Q2115" i="34"/>
  <c r="A2111" i="34"/>
  <c r="Q2111" i="34"/>
  <c r="Q2107" i="34"/>
  <c r="U2107" i="34"/>
  <c r="A2103" i="34"/>
  <c r="U2103" i="34"/>
  <c r="Z2099" i="34"/>
  <c r="U2099" i="34"/>
  <c r="A2095" i="34"/>
  <c r="Z2095" i="34"/>
  <c r="Q2091" i="34"/>
  <c r="Z2091" i="34"/>
  <c r="Z2087" i="34"/>
  <c r="U2087" i="34"/>
  <c r="A2083" i="34"/>
  <c r="Z2083" i="34"/>
  <c r="Q2079" i="34"/>
  <c r="Z2079" i="34"/>
  <c r="Z1720" i="34"/>
  <c r="U1720" i="34"/>
  <c r="U1716" i="34"/>
  <c r="Z1716" i="34"/>
  <c r="A1712" i="34"/>
  <c r="Z1712" i="34"/>
  <c r="P1708" i="34"/>
  <c r="Z1708" i="34"/>
  <c r="U1704" i="34"/>
  <c r="Z1704" i="34"/>
  <c r="A1700" i="34"/>
  <c r="Z1700" i="34"/>
  <c r="O1696" i="34"/>
  <c r="U1696" i="34"/>
  <c r="A1692" i="34"/>
  <c r="Z1692" i="34"/>
  <c r="Q1688" i="34"/>
  <c r="Z1688" i="34"/>
  <c r="A1684" i="34"/>
  <c r="Z1684" i="34"/>
  <c r="A1676" i="34"/>
  <c r="O1676" i="34"/>
  <c r="Q1672" i="34"/>
  <c r="O1672" i="34"/>
  <c r="O1668" i="34"/>
  <c r="A1668" i="34"/>
  <c r="Q955" i="34"/>
  <c r="Z955" i="34"/>
  <c r="A1135" i="34"/>
  <c r="U1135" i="34"/>
  <c r="O1167" i="34"/>
  <c r="Z1167" i="34"/>
  <c r="Q1067" i="34"/>
  <c r="P1067" i="34"/>
  <c r="Q1001" i="34"/>
  <c r="P1001" i="34"/>
  <c r="Z1049" i="34"/>
  <c r="O1049" i="34"/>
  <c r="Z976" i="34"/>
  <c r="Q976" i="34"/>
  <c r="Z961" i="34"/>
  <c r="P961" i="34"/>
  <c r="U973" i="34"/>
  <c r="Z973" i="34"/>
  <c r="O1179" i="34"/>
  <c r="P1179" i="34"/>
  <c r="U1942" i="34"/>
  <c r="Q1942" i="34"/>
  <c r="A2221" i="34"/>
  <c r="U2221" i="34"/>
  <c r="A2231" i="34"/>
  <c r="Q2231" i="34"/>
  <c r="O2231" i="34"/>
  <c r="A2227" i="34"/>
  <c r="P2227" i="34"/>
  <c r="A2223" i="34"/>
  <c r="Z2223" i="34"/>
  <c r="A1758" i="34"/>
  <c r="Q1758" i="34"/>
  <c r="A1762" i="34"/>
  <c r="Q1762" i="34"/>
  <c r="P1762" i="34"/>
  <c r="A1770" i="34"/>
  <c r="Z1770" i="34"/>
  <c r="A1210" i="34"/>
  <c r="P1210" i="34"/>
  <c r="Q2631" i="34"/>
  <c r="P2631" i="34"/>
  <c r="A2643" i="34"/>
  <c r="U2643" i="34"/>
  <c r="A1540" i="34"/>
  <c r="Q1540" i="34"/>
  <c r="P1540" i="34"/>
  <c r="O2323" i="34"/>
  <c r="Z2323" i="34"/>
  <c r="A2434" i="34"/>
  <c r="U2434" i="34"/>
  <c r="O2328" i="34"/>
  <c r="P2328" i="34"/>
  <c r="A2332" i="34"/>
  <c r="Z2332" i="34"/>
  <c r="A2407" i="34"/>
  <c r="Z2407" i="34"/>
  <c r="A2356" i="34"/>
  <c r="Q2356" i="34"/>
  <c r="A2362" i="34"/>
  <c r="Q2362" i="34"/>
  <c r="O2362" i="34"/>
  <c r="A2366" i="34"/>
  <c r="P2366" i="34"/>
  <c r="A2423" i="34"/>
  <c r="U2423" i="34"/>
  <c r="A2485" i="34"/>
  <c r="Q2485" i="34"/>
  <c r="O2485" i="34"/>
  <c r="A2491" i="34"/>
  <c r="O2491" i="34"/>
  <c r="A2568" i="34"/>
  <c r="Z2568" i="34"/>
  <c r="A2572" i="34"/>
  <c r="U2572" i="34"/>
  <c r="A2576" i="34"/>
  <c r="Q2576" i="34"/>
  <c r="P2576" i="34"/>
  <c r="A2580" i="34"/>
  <c r="O2580" i="34"/>
  <c r="A2584" i="34"/>
  <c r="Z2584" i="34"/>
  <c r="A2588" i="34"/>
  <c r="U2588" i="34"/>
  <c r="A2592" i="34"/>
  <c r="Q2592" i="34"/>
  <c r="P2592" i="34"/>
  <c r="A2596" i="34"/>
  <c r="O2596" i="34"/>
  <c r="A2600" i="34"/>
  <c r="Z2600" i="34"/>
  <c r="A2604" i="34"/>
  <c r="U2604" i="34"/>
  <c r="A2608" i="34"/>
  <c r="Q2608" i="34"/>
  <c r="P2608" i="34"/>
  <c r="A2612" i="34"/>
  <c r="O2612" i="34"/>
  <c r="A2620" i="34"/>
  <c r="U2620" i="34"/>
  <c r="A2624" i="34"/>
  <c r="Q2624" i="34"/>
  <c r="P2624" i="34"/>
  <c r="A2628" i="34"/>
  <c r="O2628" i="34"/>
  <c r="A2497" i="34"/>
  <c r="Z2497" i="34"/>
  <c r="A2501" i="34"/>
  <c r="U2501" i="34"/>
  <c r="A2505" i="34"/>
  <c r="Q2505" i="34"/>
  <c r="O2505" i="34"/>
  <c r="A2509" i="34"/>
  <c r="P2509" i="34"/>
  <c r="A2513" i="34"/>
  <c r="Z2513" i="34"/>
  <c r="A2517" i="34"/>
  <c r="U2517" i="34"/>
  <c r="A2521" i="34"/>
  <c r="Q2521" i="34"/>
  <c r="O2521" i="34"/>
  <c r="A2525" i="34"/>
  <c r="O2525" i="34"/>
  <c r="A2529" i="34"/>
  <c r="Z2529" i="34"/>
  <c r="A2533" i="34"/>
  <c r="U2533" i="34"/>
  <c r="A2537" i="34"/>
  <c r="Q2537" i="34"/>
  <c r="P2537" i="34"/>
  <c r="A2541" i="34"/>
  <c r="O2541" i="34"/>
  <c r="A2545" i="34"/>
  <c r="Z2545" i="34"/>
  <c r="A2549" i="34"/>
  <c r="U2549" i="34"/>
  <c r="A2553" i="34"/>
  <c r="Q2553" i="34"/>
  <c r="P2553" i="34"/>
  <c r="A2557" i="34"/>
  <c r="O2557" i="34"/>
  <c r="A2561" i="34"/>
  <c r="Z2561" i="34"/>
  <c r="A2565" i="34"/>
  <c r="U2565" i="34"/>
  <c r="U261" i="34"/>
  <c r="U657" i="34"/>
  <c r="U643" i="34"/>
  <c r="Z643" i="34"/>
  <c r="A940" i="34"/>
  <c r="Z940" i="34"/>
  <c r="P1138" i="34"/>
  <c r="Z1138" i="34"/>
  <c r="U2634" i="34"/>
  <c r="Z2634" i="34"/>
  <c r="O2642" i="34"/>
  <c r="Z2642" i="34"/>
  <c r="Z2646" i="34"/>
  <c r="P2646" i="34"/>
  <c r="U1577" i="34"/>
  <c r="O1577" i="34"/>
  <c r="U2333" i="34"/>
  <c r="Z2333" i="34"/>
  <c r="U2402" i="34"/>
  <c r="P2402" i="34"/>
  <c r="O2060" i="34"/>
  <c r="P2060" i="34"/>
  <c r="Q2325" i="34"/>
  <c r="Z2325" i="34"/>
  <c r="Q2331" i="34"/>
  <c r="P2331" i="34"/>
  <c r="Z2355" i="34"/>
  <c r="O2355" i="34"/>
  <c r="Z2384" i="34"/>
  <c r="Q2384" i="34"/>
  <c r="U2365" i="34"/>
  <c r="Q2365" i="34"/>
  <c r="Z2571" i="34"/>
  <c r="U2571" i="34"/>
  <c r="O2583" i="34"/>
  <c r="Z2583" i="34"/>
  <c r="Z2587" i="34"/>
  <c r="O2587" i="34"/>
  <c r="Z2599" i="34"/>
  <c r="O2599" i="34"/>
  <c r="U2603" i="34"/>
  <c r="O2603" i="34"/>
  <c r="O2611" i="34"/>
  <c r="P2611" i="34"/>
  <c r="U2615" i="34"/>
  <c r="O2615" i="34"/>
  <c r="Z2623" i="34"/>
  <c r="O2623" i="34"/>
  <c r="O2500" i="34"/>
  <c r="A2500" i="34"/>
  <c r="P2500" i="34"/>
  <c r="Z2540" i="34"/>
  <c r="A2540" i="34"/>
  <c r="P2540" i="34"/>
  <c r="U2556" i="34"/>
  <c r="A2556" i="34"/>
  <c r="P2556" i="34"/>
  <c r="U1544" i="34"/>
  <c r="O1544" i="34"/>
  <c r="P1170" i="34"/>
  <c r="O1170" i="34"/>
  <c r="U1087" i="34"/>
  <c r="Z1087" i="34"/>
  <c r="Z1060" i="34"/>
  <c r="Q1060" i="34"/>
  <c r="O1053" i="34"/>
  <c r="U1053" i="34"/>
  <c r="O1043" i="34"/>
  <c r="P1043" i="34"/>
  <c r="P948" i="34"/>
  <c r="U948" i="34"/>
  <c r="O2062" i="34"/>
  <c r="Z2062" i="34"/>
  <c r="H157" i="60"/>
  <c r="C215" i="60"/>
  <c r="C21" i="60"/>
  <c r="H8" i="60"/>
  <c r="J8" i="60" s="1"/>
  <c r="H180" i="60"/>
  <c r="H13" i="60"/>
  <c r="J13" i="60" s="1"/>
  <c r="H61" i="60"/>
  <c r="H40" i="60"/>
  <c r="H62" i="60"/>
  <c r="H41" i="60"/>
  <c r="H44" i="60"/>
  <c r="H32" i="60"/>
  <c r="H89" i="60"/>
  <c r="H17" i="60"/>
  <c r="J17" i="60" s="1"/>
  <c r="H201" i="60"/>
  <c r="H29" i="60"/>
  <c r="H191" i="60"/>
  <c r="H177" i="60"/>
  <c r="H38" i="60"/>
  <c r="H78" i="60"/>
  <c r="H205" i="60"/>
  <c r="H77" i="60"/>
  <c r="H57" i="60"/>
  <c r="H75" i="60"/>
  <c r="H37" i="60"/>
  <c r="H73" i="60"/>
  <c r="H66" i="60"/>
  <c r="H65" i="60"/>
  <c r="H51" i="60"/>
  <c r="H35" i="60"/>
  <c r="H30" i="60"/>
  <c r="H80" i="60"/>
  <c r="H34" i="60"/>
  <c r="H74" i="60"/>
  <c r="H206" i="60"/>
  <c r="H202" i="60"/>
  <c r="H200" i="60"/>
  <c r="H189" i="60"/>
  <c r="H185" i="60"/>
  <c r="H176" i="60"/>
  <c r="H175" i="60"/>
  <c r="Z1302" i="34"/>
  <c r="Z1095" i="34"/>
  <c r="O1095" i="34"/>
  <c r="O1048" i="34"/>
  <c r="Z1048" i="34"/>
  <c r="P1096" i="34"/>
  <c r="O1096" i="34"/>
  <c r="P1092" i="34"/>
  <c r="O1092" i="34"/>
  <c r="Q2638" i="34"/>
  <c r="P2638" i="34"/>
  <c r="A2380" i="34"/>
  <c r="O2380" i="34"/>
  <c r="Q2400" i="34"/>
  <c r="P2400" i="34"/>
  <c r="Q2396" i="34"/>
  <c r="P2396" i="34"/>
  <c r="Q2375" i="34"/>
  <c r="P2375" i="34"/>
  <c r="A2422" i="34"/>
  <c r="O2422" i="34"/>
  <c r="A2484" i="34"/>
  <c r="Z2484" i="34"/>
  <c r="Q2490" i="34"/>
  <c r="P2490" i="34"/>
  <c r="A2494" i="34"/>
  <c r="O2494" i="34"/>
  <c r="A2575" i="34"/>
  <c r="U2575" i="34"/>
  <c r="Q2579" i="34"/>
  <c r="P2579" i="34"/>
  <c r="A2591" i="34"/>
  <c r="U2591" i="34"/>
  <c r="Q2595" i="34"/>
  <c r="P2595" i="34"/>
  <c r="A2607" i="34"/>
  <c r="Q2607" i="34"/>
  <c r="P2607" i="34"/>
  <c r="Q2619" i="34"/>
  <c r="P2619" i="34"/>
  <c r="A2627" i="34"/>
  <c r="U2627" i="34"/>
  <c r="A2496" i="34"/>
  <c r="Q2496" i="34"/>
  <c r="P2496" i="34"/>
  <c r="A2504" i="34"/>
  <c r="Z2504" i="34"/>
  <c r="Q2508" i="34"/>
  <c r="P2508" i="34"/>
  <c r="A2512" i="34"/>
  <c r="O2512" i="34"/>
  <c r="A2516" i="34"/>
  <c r="Z2516" i="34"/>
  <c r="A2520" i="34"/>
  <c r="U2520" i="34"/>
  <c r="A2524" i="34"/>
  <c r="O2524" i="34"/>
  <c r="A2528" i="34"/>
  <c r="Z2528" i="34"/>
  <c r="A2532" i="34"/>
  <c r="U2532" i="34"/>
  <c r="A2536" i="34"/>
  <c r="Q2536" i="34"/>
  <c r="P2536" i="34"/>
  <c r="A2544" i="34"/>
  <c r="U2544" i="34"/>
  <c r="A2548" i="34"/>
  <c r="Q2548" i="34"/>
  <c r="P2548" i="34"/>
  <c r="A2552" i="34"/>
  <c r="O2552" i="34"/>
  <c r="Q2560" i="34"/>
  <c r="P2560" i="34"/>
  <c r="A2564" i="34"/>
  <c r="O2564" i="34"/>
  <c r="A2469" i="34"/>
  <c r="Q2469" i="34"/>
  <c r="O2469" i="34"/>
  <c r="Q1055" i="34"/>
  <c r="Z2358" i="34"/>
  <c r="Q482" i="34"/>
  <c r="Q1893" i="34"/>
  <c r="O1893" i="34"/>
  <c r="Q2190" i="34"/>
  <c r="U2190" i="34"/>
  <c r="P2182" i="34"/>
  <c r="Q2182" i="34"/>
  <c r="A2174" i="34"/>
  <c r="Q2174" i="34"/>
  <c r="U2170" i="34"/>
  <c r="O2170" i="34"/>
  <c r="P2162" i="34"/>
  <c r="Q2162" i="34"/>
  <c r="P2158" i="34"/>
  <c r="O2158" i="34"/>
  <c r="Z2142" i="34"/>
  <c r="Q2142" i="34"/>
  <c r="O2138" i="34"/>
  <c r="U2138" i="34"/>
  <c r="Q2126" i="34"/>
  <c r="O2126" i="34"/>
  <c r="U2118" i="34"/>
  <c r="Q2118" i="34"/>
  <c r="A2110" i="34"/>
  <c r="Q2110" i="34"/>
  <c r="P2106" i="34"/>
  <c r="U2106" i="34"/>
  <c r="Z2086" i="34"/>
  <c r="Q2086" i="34"/>
  <c r="P2082" i="34"/>
  <c r="O2082" i="34"/>
  <c r="P1719" i="34"/>
  <c r="Q1719" i="34"/>
  <c r="A1707" i="34"/>
  <c r="U1707" i="34"/>
  <c r="O1695" i="34"/>
  <c r="Q1695" i="34"/>
  <c r="O1691" i="34"/>
  <c r="Z1691" i="34"/>
  <c r="Q1647" i="34"/>
  <c r="O1647" i="34"/>
  <c r="P1643" i="34"/>
  <c r="O1643" i="34"/>
  <c r="P1611" i="34"/>
  <c r="Q1611" i="34"/>
  <c r="P1130" i="34"/>
  <c r="U1130" i="34"/>
  <c r="Q1121" i="34"/>
  <c r="U1121" i="34"/>
  <c r="J120" i="55"/>
  <c r="O1983" i="34"/>
  <c r="Z1983" i="34"/>
  <c r="U1835" i="34"/>
  <c r="Z1835" i="34"/>
  <c r="Q243" i="34"/>
  <c r="U243" i="34"/>
  <c r="U1390" i="34"/>
  <c r="P1390" i="34"/>
  <c r="U1312" i="34"/>
  <c r="O1312" i="34"/>
  <c r="Q1280" i="34"/>
  <c r="Z1280" i="34"/>
  <c r="P1459" i="34"/>
  <c r="Z1459" i="34"/>
  <c r="O1784" i="34"/>
  <c r="U1784" i="34"/>
  <c r="A1453" i="34"/>
  <c r="Z1453" i="34"/>
  <c r="Q2298" i="34"/>
  <c r="Z2298" i="34"/>
  <c r="P2272" i="34"/>
  <c r="U2272" i="34"/>
  <c r="Q2239" i="34"/>
  <c r="P2239" i="34"/>
  <c r="Z1978" i="34"/>
  <c r="P1978" i="34"/>
  <c r="Q1871" i="34"/>
  <c r="O1871" i="34"/>
  <c r="U1805" i="34"/>
  <c r="Z1805" i="34"/>
  <c r="A2421" i="34"/>
  <c r="A2344" i="34"/>
  <c r="A2594" i="34"/>
  <c r="A1760" i="34"/>
  <c r="A1657" i="34"/>
  <c r="A2184" i="34"/>
  <c r="A2476" i="34"/>
  <c r="A2417" i="34"/>
  <c r="A2559" i="34"/>
  <c r="A2543" i="34"/>
  <c r="A2515" i="34"/>
  <c r="A2630" i="34"/>
  <c r="A2602" i="34"/>
  <c r="A2574" i="34"/>
  <c r="A2383" i="34"/>
  <c r="A952" i="34"/>
  <c r="A1756" i="34"/>
  <c r="A1681" i="34"/>
  <c r="A2448" i="34"/>
  <c r="A2160" i="34"/>
  <c r="P2476" i="34"/>
  <c r="P2440" i="34"/>
  <c r="P2344" i="34"/>
  <c r="Q2417" i="34"/>
  <c r="P2353" i="34"/>
  <c r="P2349" i="34"/>
  <c r="P2472" i="34"/>
  <c r="P2473" i="34"/>
  <c r="O2567" i="34"/>
  <c r="Z2563" i="34"/>
  <c r="Z2555" i="34"/>
  <c r="U2551" i="34"/>
  <c r="U2547" i="34"/>
  <c r="Q2539" i="34"/>
  <c r="Q2535" i="34"/>
  <c r="Q2531" i="34"/>
  <c r="P2523" i="34"/>
  <c r="A2523" i="34"/>
  <c r="Q2515" i="34"/>
  <c r="Q2511" i="34"/>
  <c r="Q2507" i="34"/>
  <c r="P2499" i="34"/>
  <c r="P2630" i="34"/>
  <c r="P2622" i="34"/>
  <c r="P2618" i="34"/>
  <c r="A2618" i="34"/>
  <c r="P2610" i="34"/>
  <c r="P2606" i="34"/>
  <c r="P2602" i="34"/>
  <c r="O2594" i="34"/>
  <c r="O2590" i="34"/>
  <c r="O2582" i="34"/>
  <c r="O2578" i="34"/>
  <c r="Z2574" i="34"/>
  <c r="Z2493" i="34"/>
  <c r="U2489" i="34"/>
  <c r="U2483" i="34"/>
  <c r="Q2374" i="34"/>
  <c r="Q2364" i="34"/>
  <c r="Q2383" i="34"/>
  <c r="P2395" i="34"/>
  <c r="P2330" i="34"/>
  <c r="Z2324" i="34"/>
  <c r="O2399" i="34"/>
  <c r="O2429" i="34"/>
  <c r="U2359" i="34"/>
  <c r="Z1542" i="34"/>
  <c r="U2645" i="34"/>
  <c r="U2641" i="34"/>
  <c r="Q2633" i="34"/>
  <c r="O1163" i="34"/>
  <c r="Q1059" i="34"/>
  <c r="Z1054" i="34"/>
  <c r="P1850" i="34"/>
  <c r="O2013" i="34"/>
  <c r="O1724" i="34"/>
  <c r="Q1496" i="34"/>
  <c r="P1422" i="34"/>
  <c r="U1735" i="34"/>
  <c r="O1195" i="34"/>
  <c r="Q1609" i="34"/>
  <c r="Q1681" i="34"/>
  <c r="Q1709" i="34"/>
  <c r="U2128" i="34"/>
  <c r="U2144" i="34"/>
  <c r="Q637" i="34"/>
  <c r="P637" i="34"/>
  <c r="Q2648" i="34"/>
  <c r="P2648" i="34"/>
  <c r="Q645" i="34"/>
  <c r="P645" i="34"/>
  <c r="Z2010" i="34"/>
  <c r="U2010" i="34"/>
  <c r="P1895" i="34"/>
  <c r="Q1895" i="34"/>
  <c r="Z1891" i="34"/>
  <c r="Q1891" i="34"/>
  <c r="U1891" i="34"/>
  <c r="U2009" i="34"/>
  <c r="Z2009" i="34"/>
  <c r="Q2009" i="34"/>
  <c r="O2005" i="34"/>
  <c r="U2005" i="34"/>
  <c r="Z2001" i="34"/>
  <c r="O2001" i="34"/>
  <c r="U2001" i="34"/>
  <c r="U1997" i="34"/>
  <c r="Q1997" i="34"/>
  <c r="Z2204" i="34"/>
  <c r="O2204" i="34"/>
  <c r="O2200" i="34"/>
  <c r="P2200" i="34"/>
  <c r="U2200" i="34"/>
  <c r="Z2196" i="34"/>
  <c r="O2196" i="34"/>
  <c r="U2192" i="34"/>
  <c r="Z2192" i="34"/>
  <c r="O2188" i="34"/>
  <c r="Z2188" i="34"/>
  <c r="U2188" i="34"/>
  <c r="Z2184" i="34"/>
  <c r="P2184" i="34"/>
  <c r="O2184" i="34"/>
  <c r="U2180" i="34"/>
  <c r="Z2180" i="34"/>
  <c r="O2172" i="34"/>
  <c r="P2172" i="34"/>
  <c r="Q2172" i="34"/>
  <c r="Z2172" i="34"/>
  <c r="Z2168" i="34"/>
  <c r="P2168" i="34"/>
  <c r="U2164" i="34"/>
  <c r="Q2164" i="34"/>
  <c r="P2164" i="34"/>
  <c r="O2156" i="34"/>
  <c r="Q2156" i="34"/>
  <c r="Z2152" i="34"/>
  <c r="Q2152" i="34"/>
  <c r="P2152" i="34"/>
  <c r="U2152" i="34"/>
  <c r="U2148" i="34"/>
  <c r="Z2148" i="34"/>
  <c r="O2140" i="34"/>
  <c r="Q2140" i="34"/>
  <c r="U2140" i="34"/>
  <c r="Z2136" i="34"/>
  <c r="U2136" i="34"/>
  <c r="O2136" i="34"/>
  <c r="U2132" i="34"/>
  <c r="O2132" i="34"/>
  <c r="Z2132" i="34"/>
  <c r="O2124" i="34"/>
  <c r="U2124" i="34"/>
  <c r="P2124" i="34"/>
  <c r="Z2120" i="34"/>
  <c r="O2120" i="34"/>
  <c r="U2120" i="34"/>
  <c r="U2116" i="34"/>
  <c r="P2116" i="34"/>
  <c r="Z2112" i="34"/>
  <c r="O2112" i="34"/>
  <c r="O2108" i="34"/>
  <c r="Z2108" i="34"/>
  <c r="Z2104" i="34"/>
  <c r="P2104" i="34"/>
  <c r="Q2104" i="34"/>
  <c r="U2100" i="34"/>
  <c r="P2100" i="34"/>
  <c r="Q2100" i="34"/>
  <c r="O2092" i="34"/>
  <c r="P2092" i="34"/>
  <c r="U2092" i="34"/>
  <c r="Z2088" i="34"/>
  <c r="Q2088" i="34"/>
  <c r="U2084" i="34"/>
  <c r="Q2084" i="34"/>
  <c r="P2084" i="34"/>
  <c r="Z2080" i="34"/>
  <c r="U2080" i="34"/>
  <c r="Z1721" i="34"/>
  <c r="U1721" i="34"/>
  <c r="U1717" i="34"/>
  <c r="P1717" i="34"/>
  <c r="Z1717" i="34"/>
  <c r="Q1713" i="34"/>
  <c r="U1713" i="34"/>
  <c r="Z1713" i="34"/>
  <c r="U1705" i="34"/>
  <c r="Q1705" i="34"/>
  <c r="P1705" i="34"/>
  <c r="Q1701" i="34"/>
  <c r="P1701" i="34"/>
  <c r="Q1697" i="34"/>
  <c r="P1697" i="34"/>
  <c r="U1697" i="34"/>
  <c r="U1693" i="34"/>
  <c r="Z1693" i="34"/>
  <c r="Q1689" i="34"/>
  <c r="P1689" i="34"/>
  <c r="Z1689" i="34"/>
  <c r="P1685" i="34"/>
  <c r="Q1685" i="34"/>
  <c r="Z1685" i="34"/>
  <c r="U1677" i="34"/>
  <c r="Z1677" i="34"/>
  <c r="Q1677" i="34"/>
  <c r="Q1673" i="34"/>
  <c r="O1673" i="34"/>
  <c r="Q1669" i="34"/>
  <c r="U1669" i="34"/>
  <c r="U1665" i="34"/>
  <c r="O1665" i="34"/>
  <c r="O1661" i="34"/>
  <c r="Z1661" i="34"/>
  <c r="P1657" i="34"/>
  <c r="U1657" i="34"/>
  <c r="Q1649" i="34"/>
  <c r="A1649" i="34"/>
  <c r="P1645" i="34"/>
  <c r="O1645" i="34"/>
  <c r="U1645" i="34"/>
  <c r="U1637" i="34"/>
  <c r="P1637" i="34"/>
  <c r="Q1633" i="34"/>
  <c r="O1633" i="34"/>
  <c r="P1629" i="34"/>
  <c r="Q1629" i="34"/>
  <c r="O1629" i="34"/>
  <c r="U1621" i="34"/>
  <c r="O1621" i="34"/>
  <c r="P1621" i="34"/>
  <c r="Q1617" i="34"/>
  <c r="P1617" i="34"/>
  <c r="P1613" i="34"/>
  <c r="U1613" i="34"/>
  <c r="O1613" i="34"/>
  <c r="U1605" i="34"/>
  <c r="P1605" i="34"/>
  <c r="Q1601" i="34"/>
  <c r="U1601" i="34"/>
  <c r="Z1601" i="34"/>
  <c r="Q1098" i="34"/>
  <c r="Z1098" i="34"/>
  <c r="U1098" i="34"/>
  <c r="U1159" i="34"/>
  <c r="P1159" i="34"/>
  <c r="Q1159" i="34"/>
  <c r="A1013" i="34"/>
  <c r="O1013" i="34"/>
  <c r="Q1213" i="34"/>
  <c r="U1213" i="34"/>
  <c r="U1944" i="34"/>
  <c r="O1944" i="34"/>
  <c r="O1171" i="34"/>
  <c r="U1171" i="34"/>
  <c r="Z1099" i="34"/>
  <c r="O1099" i="34"/>
  <c r="U1062" i="34"/>
  <c r="O1062" i="34"/>
  <c r="O1045" i="34"/>
  <c r="Q1045" i="34"/>
  <c r="Z1018" i="34"/>
  <c r="Q1018" i="34"/>
  <c r="U949" i="34"/>
  <c r="Q949" i="34"/>
  <c r="Q943" i="34"/>
  <c r="U943" i="34"/>
  <c r="P939" i="34"/>
  <c r="Q939" i="34"/>
  <c r="A644" i="34"/>
  <c r="Z644" i="34"/>
  <c r="A1131" i="34"/>
  <c r="U1131" i="34"/>
  <c r="A1126" i="34"/>
  <c r="U1126" i="34"/>
  <c r="A1122" i="34"/>
  <c r="U1122" i="34"/>
  <c r="A1117" i="34"/>
  <c r="Z1117" i="34"/>
  <c r="A1069" i="34"/>
  <c r="P1069" i="34"/>
  <c r="A1065" i="34"/>
  <c r="P1065" i="34"/>
  <c r="A1009" i="34"/>
  <c r="Q1009" i="34"/>
  <c r="A1004" i="34"/>
  <c r="Q1004" i="34"/>
  <c r="A999" i="34"/>
  <c r="Q999" i="34"/>
  <c r="Q633" i="34"/>
  <c r="U633" i="34"/>
  <c r="Q1115" i="34"/>
  <c r="Z1115" i="34"/>
  <c r="O957" i="34"/>
  <c r="Q957" i="34"/>
  <c r="U957" i="34"/>
  <c r="P984" i="34"/>
  <c r="U984" i="34"/>
  <c r="P976" i="34"/>
  <c r="O976" i="34"/>
  <c r="Q961" i="34"/>
  <c r="U961" i="34"/>
  <c r="Z965" i="34"/>
  <c r="Q965" i="34"/>
  <c r="O965" i="34"/>
  <c r="Q969" i="34"/>
  <c r="P969" i="34"/>
  <c r="P1199" i="34"/>
  <c r="Q1199" i="34"/>
  <c r="Q1191" i="34"/>
  <c r="P1191" i="34"/>
  <c r="Z1191" i="34"/>
  <c r="Q1175" i="34"/>
  <c r="P1175" i="34"/>
  <c r="Q1179" i="34"/>
  <c r="Z1179" i="34"/>
  <c r="Q1183" i="34"/>
  <c r="U1183" i="34"/>
  <c r="U1187" i="34"/>
  <c r="O1187" i="34"/>
  <c r="Q269" i="34"/>
  <c r="U269" i="34"/>
  <c r="O1904" i="34"/>
  <c r="Z1904" i="34"/>
  <c r="U1904" i="34"/>
  <c r="O1930" i="34"/>
  <c r="P1930" i="34"/>
  <c r="A1942" i="34"/>
  <c r="Z1942" i="34"/>
  <c r="P1942" i="34"/>
  <c r="A1938" i="34"/>
  <c r="U1938" i="34"/>
  <c r="P1938" i="34"/>
  <c r="A1934" i="34"/>
  <c r="Q1934" i="34"/>
  <c r="P1934" i="34"/>
  <c r="Z2229" i="34"/>
  <c r="P2229" i="34"/>
  <c r="P2225" i="34"/>
  <c r="O2225" i="34"/>
  <c r="P1764" i="34"/>
  <c r="U1764" i="34"/>
  <c r="Q1764" i="34"/>
  <c r="O1208" i="34"/>
  <c r="Q1208" i="34"/>
  <c r="Z1208" i="34"/>
  <c r="Q2637" i="34"/>
  <c r="P2637" i="34"/>
  <c r="Q2401" i="34"/>
  <c r="P2401" i="34"/>
  <c r="Q2059" i="34"/>
  <c r="O2059" i="34"/>
  <c r="Q2409" i="34"/>
  <c r="P2409" i="34"/>
  <c r="Q2421" i="34"/>
  <c r="P2421" i="34"/>
  <c r="Q2570" i="34"/>
  <c r="P2570" i="34"/>
  <c r="A2586" i="34"/>
  <c r="O2586" i="34"/>
  <c r="Q2598" i="34"/>
  <c r="P2598" i="34"/>
  <c r="Q2614" i="34"/>
  <c r="P2614" i="34"/>
  <c r="A2626" i="34"/>
  <c r="O2626" i="34"/>
  <c r="Q2503" i="34"/>
  <c r="P2503" i="34"/>
  <c r="A2519" i="34"/>
  <c r="O2519" i="34"/>
  <c r="Q2527" i="34"/>
  <c r="P2527" i="34"/>
  <c r="Q2543" i="34"/>
  <c r="P2543" i="34"/>
  <c r="Q2559" i="34"/>
  <c r="P2559" i="34"/>
  <c r="Q2468" i="34"/>
  <c r="P2468" i="34"/>
  <c r="Q2413" i="34"/>
  <c r="P2413" i="34"/>
  <c r="A1096" i="34"/>
  <c r="U1096" i="34"/>
  <c r="A955" i="34"/>
  <c r="U955" i="34"/>
  <c r="Q1544" i="34"/>
  <c r="P1544" i="34"/>
  <c r="A1928" i="34"/>
  <c r="O1928" i="34"/>
  <c r="A1170" i="34"/>
  <c r="Q1170" i="34"/>
  <c r="A1087" i="34"/>
  <c r="Q1087" i="34"/>
  <c r="A1060" i="34"/>
  <c r="O1060" i="34"/>
  <c r="A1053" i="34"/>
  <c r="Z1053" i="34"/>
  <c r="A1043" i="34"/>
  <c r="U1043" i="34"/>
  <c r="A1017" i="34"/>
  <c r="Q1017" i="34"/>
  <c r="P1017" i="34"/>
  <c r="A948" i="34"/>
  <c r="O948" i="34"/>
  <c r="P1190" i="34"/>
  <c r="Z1190" i="34"/>
  <c r="Q1020" i="34"/>
  <c r="P1020" i="34"/>
  <c r="A1647" i="34"/>
  <c r="J198" i="55"/>
  <c r="U749" i="34"/>
  <c r="Q749" i="34"/>
  <c r="O1589" i="34"/>
  <c r="Q1589" i="34"/>
  <c r="Q2010" i="34"/>
  <c r="P2010" i="34"/>
  <c r="Q2005" i="34"/>
  <c r="P2005" i="34"/>
  <c r="Q2204" i="34"/>
  <c r="P2204" i="34"/>
  <c r="Q2192" i="34"/>
  <c r="P2192" i="34"/>
  <c r="Q2176" i="34"/>
  <c r="P2176" i="34"/>
  <c r="Q2160" i="34"/>
  <c r="P2160" i="34"/>
  <c r="Q2144" i="34"/>
  <c r="P2144" i="34"/>
  <c r="Q2128" i="34"/>
  <c r="P2128" i="34"/>
  <c r="Q2112" i="34"/>
  <c r="P2112" i="34"/>
  <c r="Q2096" i="34"/>
  <c r="P2096" i="34"/>
  <c r="Q2080" i="34"/>
  <c r="P2080" i="34"/>
  <c r="A1709" i="34"/>
  <c r="Z1709" i="34"/>
  <c r="O1697" i="34"/>
  <c r="Z1697" i="34"/>
  <c r="O1681" i="34"/>
  <c r="Z1681" i="34"/>
  <c r="O1669" i="34"/>
  <c r="Z1669" i="34"/>
  <c r="A1661" i="34"/>
  <c r="Q1661" i="34"/>
  <c r="O1653" i="34"/>
  <c r="Z1653" i="34"/>
  <c r="O1641" i="34"/>
  <c r="Z1641" i="34"/>
  <c r="O1625" i="34"/>
  <c r="Z1625" i="34"/>
  <c r="O1609" i="34"/>
  <c r="Z1609" i="34"/>
  <c r="Q1058" i="34"/>
  <c r="O1058" i="34"/>
  <c r="O1124" i="34"/>
  <c r="Z1124" i="34"/>
  <c r="Q1000" i="34"/>
  <c r="P1000" i="34"/>
  <c r="Z271" i="34"/>
  <c r="P271" i="34"/>
  <c r="Q983" i="34"/>
  <c r="Z983" i="34"/>
  <c r="Z968" i="34"/>
  <c r="Q968" i="34"/>
  <c r="Q1194" i="34"/>
  <c r="U1194" i="34"/>
  <c r="O1754" i="34"/>
  <c r="P1754" i="34"/>
  <c r="Q1933" i="34"/>
  <c r="U1933" i="34"/>
  <c r="Q1541" i="34"/>
  <c r="U1541" i="34"/>
  <c r="O2061" i="34"/>
  <c r="Z2061" i="34"/>
  <c r="Q2394" i="34"/>
  <c r="O2394" i="34"/>
  <c r="P2357" i="34"/>
  <c r="U2357" i="34"/>
  <c r="O2613" i="34"/>
  <c r="U2613" i="34"/>
  <c r="P2465" i="34"/>
  <c r="Z2465" i="34"/>
  <c r="U2439" i="34"/>
  <c r="P2439" i="34"/>
  <c r="Z2447" i="34"/>
  <c r="Q2447" i="34"/>
  <c r="U2451" i="34"/>
  <c r="Z2451" i="34"/>
  <c r="Q599" i="34"/>
  <c r="U1356" i="34"/>
  <c r="A2335" i="34"/>
  <c r="Z2335" i="34"/>
  <c r="Q1129" i="34"/>
  <c r="U1129" i="34"/>
  <c r="Q1413" i="34"/>
  <c r="P1413" i="34"/>
  <c r="O671" i="34"/>
  <c r="U2211" i="34"/>
  <c r="Q1150" i="34"/>
  <c r="P1150" i="34"/>
  <c r="P1262" i="34"/>
  <c r="Q1262" i="34"/>
  <c r="U1503" i="34"/>
  <c r="Z1503" i="34"/>
  <c r="Q1497" i="34"/>
  <c r="O1497" i="34"/>
  <c r="P1830" i="34"/>
  <c r="Q1830" i="34"/>
  <c r="P1885" i="34"/>
  <c r="Z1885" i="34"/>
  <c r="P1555" i="34"/>
  <c r="U1555" i="34"/>
  <c r="P2276" i="34"/>
  <c r="Q2276" i="34"/>
  <c r="Z2044" i="34"/>
  <c r="O2044" i="34"/>
  <c r="Q1970" i="34"/>
  <c r="U1970" i="34"/>
  <c r="Z1915" i="34"/>
  <c r="O1915" i="34"/>
  <c r="P1802" i="34"/>
  <c r="Z1802" i="34"/>
  <c r="Q1723" i="34"/>
  <c r="O1723" i="34"/>
  <c r="Q10" i="34"/>
  <c r="A99" i="34"/>
  <c r="A2172" i="34"/>
  <c r="A1613" i="34"/>
  <c r="A1621" i="34"/>
  <c r="A1665" i="34"/>
  <c r="A2088" i="34"/>
  <c r="A2136" i="34"/>
  <c r="A2164" i="34"/>
  <c r="A2188" i="34"/>
  <c r="A2005" i="34"/>
  <c r="A1629" i="34"/>
  <c r="A1609" i="34"/>
  <c r="A1689" i="34"/>
  <c r="A2080" i="34"/>
  <c r="A2104" i="34"/>
  <c r="A1576" i="34"/>
  <c r="A2397" i="34"/>
  <c r="A2200" i="34"/>
  <c r="A1941" i="34"/>
  <c r="A1190" i="34"/>
  <c r="A975" i="34"/>
  <c r="A995" i="34"/>
  <c r="A1070" i="34"/>
  <c r="A1134" i="34"/>
  <c r="A943" i="34"/>
  <c r="A1054" i="34"/>
  <c r="A1944" i="34"/>
  <c r="A1159" i="34"/>
  <c r="A599" i="34"/>
  <c r="A2120" i="34"/>
  <c r="P1576" i="34"/>
  <c r="O1767" i="34"/>
  <c r="O1763" i="34"/>
  <c r="Z1759" i="34"/>
  <c r="O2222" i="34"/>
  <c r="O2226" i="34"/>
  <c r="Z2230" i="34"/>
  <c r="Z2234" i="34"/>
  <c r="Z250" i="34"/>
  <c r="Z1050" i="34"/>
  <c r="U655" i="34"/>
  <c r="O943" i="34"/>
  <c r="O1054" i="34"/>
  <c r="Z1171" i="34"/>
  <c r="P1013" i="34"/>
  <c r="Q1013" i="34"/>
  <c r="O1159" i="34"/>
  <c r="O1098" i="34"/>
  <c r="Q2017" i="34"/>
  <c r="P1785" i="34"/>
  <c r="U1958" i="34"/>
  <c r="P2048" i="34"/>
  <c r="P2312" i="34"/>
  <c r="Z2050" i="34"/>
  <c r="Z1595" i="34"/>
  <c r="U1476" i="34"/>
  <c r="P1394" i="34"/>
  <c r="A1326" i="34"/>
  <c r="Q2403" i="34"/>
  <c r="P1454" i="34"/>
  <c r="P2451" i="34"/>
  <c r="A2447" i="34"/>
  <c r="Q2439" i="34"/>
  <c r="Z2461" i="34"/>
  <c r="Q2481" i="34"/>
  <c r="P2471" i="34"/>
  <c r="Q2566" i="34"/>
  <c r="Q2526" i="34"/>
  <c r="P2498" i="34"/>
  <c r="P2593" i="34"/>
  <c r="O2492" i="34"/>
  <c r="P2394" i="34"/>
  <c r="U2322" i="34"/>
  <c r="P2632" i="34"/>
  <c r="Q90" i="34"/>
  <c r="O995" i="34"/>
  <c r="O1000" i="34"/>
  <c r="O1005" i="34"/>
  <c r="P1010" i="34"/>
  <c r="P1066" i="34"/>
  <c r="P1070" i="34"/>
  <c r="Q1118" i="34"/>
  <c r="Q1124" i="34"/>
  <c r="Q1127" i="34"/>
  <c r="P1134" i="34"/>
  <c r="O1601" i="34"/>
  <c r="O1605" i="34"/>
  <c r="Z1613" i="34"/>
  <c r="Z1617" i="34"/>
  <c r="Z1621" i="34"/>
  <c r="U1625" i="34"/>
  <c r="U1629" i="34"/>
  <c r="U1633" i="34"/>
  <c r="Q1637" i="34"/>
  <c r="Q1641" i="34"/>
  <c r="Q1645" i="34"/>
  <c r="P1649" i="34"/>
  <c r="Q1653" i="34"/>
  <c r="Q1657" i="34"/>
  <c r="P1661" i="34"/>
  <c r="P1665" i="34"/>
  <c r="P1669" i="34"/>
  <c r="P1673" i="34"/>
  <c r="P1677" i="34"/>
  <c r="P1681" i="34"/>
  <c r="O1685" i="34"/>
  <c r="O1689" i="34"/>
  <c r="O1693" i="34"/>
  <c r="O1701" i="34"/>
  <c r="O1705" i="34"/>
  <c r="O1709" i="34"/>
  <c r="O1713" i="34"/>
  <c r="O1717" i="34"/>
  <c r="O1721" i="34"/>
  <c r="O2080" i="34"/>
  <c r="O2084" i="34"/>
  <c r="O2088" i="34"/>
  <c r="Z2092" i="34"/>
  <c r="Z2096" i="34"/>
  <c r="Z2100" i="34"/>
  <c r="U2104" i="34"/>
  <c r="U2108" i="34"/>
  <c r="U2112" i="34"/>
  <c r="Q2116" i="34"/>
  <c r="Q2120" i="34"/>
  <c r="Q2124" i="34"/>
  <c r="P2132" i="34"/>
  <c r="P2136" i="34"/>
  <c r="P2140" i="34"/>
  <c r="O2144" i="34"/>
  <c r="O2148" i="34"/>
  <c r="O2152" i="34"/>
  <c r="Z2156" i="34"/>
  <c r="Z2160" i="34"/>
  <c r="Z2164" i="34"/>
  <c r="U2168" i="34"/>
  <c r="U2172" i="34"/>
  <c r="U2176" i="34"/>
  <c r="Q2180" i="34"/>
  <c r="Q2184" i="34"/>
  <c r="Q2188" i="34"/>
  <c r="A2192" i="34"/>
  <c r="Q2196" i="34"/>
  <c r="Q2200" i="34"/>
  <c r="P1997" i="34"/>
  <c r="P2001" i="34"/>
  <c r="A2001" i="34"/>
  <c r="P2009" i="34"/>
  <c r="O1891" i="34"/>
  <c r="O1895" i="34"/>
  <c r="O2010" i="34"/>
  <c r="Z2212" i="34"/>
  <c r="O972" i="34"/>
  <c r="Z979" i="34"/>
  <c r="O271" i="34"/>
  <c r="O1801" i="34"/>
  <c r="A1095" i="34"/>
  <c r="Q1095" i="34"/>
  <c r="A1048" i="34"/>
  <c r="Q1048" i="34"/>
  <c r="P1897" i="34"/>
  <c r="U1897" i="34"/>
  <c r="A1889" i="34"/>
  <c r="Q1889" i="34"/>
  <c r="U2007" i="34"/>
  <c r="P2007" i="34"/>
  <c r="P2206" i="34"/>
  <c r="O2206" i="34"/>
  <c r="O2186" i="34"/>
  <c r="U2186" i="34"/>
  <c r="P2178" i="34"/>
  <c r="Q2178" i="34"/>
  <c r="O2174" i="34"/>
  <c r="U2174" i="34"/>
  <c r="P2150" i="34"/>
  <c r="A2150" i="34"/>
  <c r="Q2150" i="34"/>
  <c r="P2146" i="34"/>
  <c r="U2146" i="34"/>
  <c r="U2134" i="34"/>
  <c r="P2134" i="34"/>
  <c r="P2114" i="34"/>
  <c r="O2114" i="34"/>
  <c r="O2110" i="34"/>
  <c r="P2110" i="34"/>
  <c r="U2094" i="34"/>
  <c r="A2094" i="34"/>
  <c r="Z2094" i="34"/>
  <c r="U1711" i="34"/>
  <c r="Z1711" i="34"/>
  <c r="Q1707" i="34"/>
  <c r="Z1707" i="34"/>
  <c r="Q1683" i="34"/>
  <c r="U1683" i="34"/>
  <c r="A1679" i="34"/>
  <c r="Q1679" i="34"/>
  <c r="A1675" i="34"/>
  <c r="P1675" i="34"/>
  <c r="A1671" i="34"/>
  <c r="P1671" i="34"/>
  <c r="A1667" i="34"/>
  <c r="P1667" i="34"/>
  <c r="A1663" i="34"/>
  <c r="O1663" i="34"/>
  <c r="Z1663" i="34"/>
  <c r="A1659" i="34"/>
  <c r="U1659" i="34"/>
  <c r="A1655" i="34"/>
  <c r="U1655" i="34"/>
  <c r="A1651" i="34"/>
  <c r="U1651" i="34"/>
  <c r="A1639" i="34"/>
  <c r="P1639" i="34"/>
  <c r="A1635" i="34"/>
  <c r="P1635" i="34"/>
  <c r="A1631" i="34"/>
  <c r="O1631" i="34"/>
  <c r="Z1631" i="34"/>
  <c r="A1627" i="34"/>
  <c r="U1627" i="34"/>
  <c r="A1623" i="34"/>
  <c r="U1623" i="34"/>
  <c r="A1619" i="34"/>
  <c r="U1619" i="34"/>
  <c r="A1615" i="34"/>
  <c r="Q1615" i="34"/>
  <c r="A1607" i="34"/>
  <c r="O1607" i="34"/>
  <c r="Z1607" i="34"/>
  <c r="A1603" i="34"/>
  <c r="U1603" i="34"/>
  <c r="A1599" i="34"/>
  <c r="Q1599" i="34"/>
  <c r="J269" i="55"/>
  <c r="J215" i="55"/>
  <c r="J191" i="55"/>
  <c r="O1145" i="34"/>
  <c r="Q1145" i="34"/>
  <c r="Q1373" i="34"/>
  <c r="Z1373" i="34"/>
  <c r="U1552" i="34"/>
  <c r="Z1552" i="34"/>
  <c r="Z1886" i="34"/>
  <c r="O1886" i="34"/>
  <c r="Z2260" i="34"/>
  <c r="Q2260" i="34"/>
  <c r="P2286" i="34"/>
  <c r="U2286" i="34"/>
  <c r="Z1863" i="34"/>
  <c r="P1863" i="34"/>
  <c r="Q1747" i="34"/>
  <c r="U1747" i="34"/>
  <c r="A1898" i="34"/>
  <c r="U1898" i="34"/>
  <c r="Q1894" i="34"/>
  <c r="P1894" i="34"/>
  <c r="A1890" i="34"/>
  <c r="O1890" i="34"/>
  <c r="Q2004" i="34"/>
  <c r="P2004" i="34"/>
  <c r="A2000" i="34"/>
  <c r="O2000" i="34"/>
  <c r="Q2199" i="34"/>
  <c r="O2199" i="34"/>
  <c r="A2195" i="34"/>
  <c r="P2195" i="34"/>
  <c r="Q2187" i="34"/>
  <c r="O2187" i="34"/>
  <c r="A2183" i="34"/>
  <c r="P2183" i="34"/>
  <c r="A2175" i="34"/>
  <c r="U2175" i="34"/>
  <c r="Q2171" i="34"/>
  <c r="O2171" i="34"/>
  <c r="A2167" i="34"/>
  <c r="P2167" i="34"/>
  <c r="A2159" i="34"/>
  <c r="U2159" i="34"/>
  <c r="Q2155" i="34"/>
  <c r="O2155" i="34"/>
  <c r="A2147" i="34"/>
  <c r="U2147" i="34"/>
  <c r="Q2143" i="34"/>
  <c r="O2143" i="34"/>
  <c r="Q1100" i="34"/>
  <c r="U1100" i="34"/>
  <c r="Z944" i="34"/>
  <c r="Q944" i="34"/>
  <c r="Z960" i="34"/>
  <c r="U960" i="34"/>
  <c r="O1186" i="34"/>
  <c r="U1186" i="34"/>
  <c r="Z1016" i="34"/>
  <c r="P1016" i="34"/>
  <c r="U2329" i="34"/>
  <c r="O2329" i="34"/>
  <c r="Z2408" i="34"/>
  <c r="O2408" i="34"/>
  <c r="O2373" i="34"/>
  <c r="A2373" i="34"/>
  <c r="Z2420" i="34"/>
  <c r="A2420" i="34"/>
  <c r="U2488" i="34"/>
  <c r="P2488" i="34"/>
  <c r="Q2488" i="34"/>
  <c r="O2569" i="34"/>
  <c r="Q2569" i="34"/>
  <c r="P2569" i="34"/>
  <c r="Z2573" i="34"/>
  <c r="Q2573" i="34"/>
  <c r="U2577" i="34"/>
  <c r="Q2577" i="34"/>
  <c r="Z2577" i="34"/>
  <c r="U2581" i="34"/>
  <c r="O2581" i="34"/>
  <c r="O2585" i="34"/>
  <c r="U2585" i="34"/>
  <c r="Z2589" i="34"/>
  <c r="U2589" i="34"/>
  <c r="Q2589" i="34"/>
  <c r="U2593" i="34"/>
  <c r="Z2593" i="34"/>
  <c r="O2593" i="34"/>
  <c r="O2601" i="34"/>
  <c r="Z2601" i="34"/>
  <c r="Q2601" i="34"/>
  <c r="Z2605" i="34"/>
  <c r="O2605" i="34"/>
  <c r="U2605" i="34"/>
  <c r="U2609" i="34"/>
  <c r="O2609" i="34"/>
  <c r="P2609" i="34"/>
  <c r="O2617" i="34"/>
  <c r="P2617" i="34"/>
  <c r="U2617" i="34"/>
  <c r="Z2621" i="34"/>
  <c r="P2621" i="34"/>
  <c r="O2621" i="34"/>
  <c r="U2625" i="34"/>
  <c r="P2625" i="34"/>
  <c r="O2498" i="34"/>
  <c r="Q2498" i="34"/>
  <c r="Z2498" i="34"/>
  <c r="Z2502" i="34"/>
  <c r="Q2502" i="34"/>
  <c r="P2502" i="34"/>
  <c r="U2506" i="34"/>
  <c r="Q2506" i="34"/>
  <c r="U2510" i="34"/>
  <c r="Z2510" i="34"/>
  <c r="O2514" i="34"/>
  <c r="U2514" i="34"/>
  <c r="P2514" i="34"/>
  <c r="Z2518" i="34"/>
  <c r="U2518" i="34"/>
  <c r="U2522" i="34"/>
  <c r="A2522" i="34"/>
  <c r="O2526" i="34"/>
  <c r="U2526" i="34"/>
  <c r="Z2526" i="34"/>
  <c r="Z2530" i="34"/>
  <c r="U2530" i="34"/>
  <c r="P2530" i="34"/>
  <c r="U2534" i="34"/>
  <c r="Z2534" i="34"/>
  <c r="Z2538" i="34"/>
  <c r="U2538" i="34"/>
  <c r="O2542" i="34"/>
  <c r="Z2542" i="34"/>
  <c r="P2542" i="34"/>
  <c r="Z2546" i="34"/>
  <c r="O2546" i="34"/>
  <c r="U2550" i="34"/>
  <c r="O2550" i="34"/>
  <c r="Q2550" i="34"/>
  <c r="O2554" i="34"/>
  <c r="Z2554" i="34"/>
  <c r="O2558" i="34"/>
  <c r="P2558" i="34"/>
  <c r="Z2562" i="34"/>
  <c r="P2562" i="34"/>
  <c r="Q2562" i="34"/>
  <c r="U2566" i="34"/>
  <c r="P2566" i="34"/>
  <c r="Z2566" i="34"/>
  <c r="A2412" i="34"/>
  <c r="O2412" i="34"/>
  <c r="Z2412" i="34"/>
  <c r="U2471" i="34"/>
  <c r="Z2471" i="34"/>
  <c r="A2348" i="34"/>
  <c r="O2348" i="34"/>
  <c r="P2348" i="34"/>
  <c r="U2348" i="34"/>
  <c r="Z2352" i="34"/>
  <c r="U2352" i="34"/>
  <c r="A2467" i="34"/>
  <c r="Z2467" i="34"/>
  <c r="O2467" i="34"/>
  <c r="Q2416" i="34"/>
  <c r="P2416" i="34"/>
  <c r="Z2416" i="34"/>
  <c r="Z2481" i="34"/>
  <c r="U2481" i="34"/>
  <c r="A2457" i="34"/>
  <c r="U2457" i="34"/>
  <c r="Z2457" i="34"/>
  <c r="Q2461" i="34"/>
  <c r="O2461" i="34"/>
  <c r="A2443" i="34"/>
  <c r="Q2443" i="34"/>
  <c r="P2443" i="34"/>
  <c r="Q2455" i="34"/>
  <c r="P2455" i="34"/>
  <c r="O1901" i="34"/>
  <c r="Z2045" i="34"/>
  <c r="O1732" i="34"/>
  <c r="U1512" i="34"/>
  <c r="O1261" i="34"/>
  <c r="U1397" i="34"/>
  <c r="Z1104" i="34"/>
  <c r="Z1011" i="34"/>
  <c r="U1011" i="34"/>
  <c r="U87" i="34"/>
  <c r="Z87" i="34"/>
  <c r="O1109" i="34"/>
  <c r="P1109" i="34"/>
  <c r="Q1334" i="34"/>
  <c r="O1334" i="34"/>
  <c r="O1362" i="34"/>
  <c r="U1362" i="34"/>
  <c r="Q1553" i="34"/>
  <c r="P1553" i="34"/>
  <c r="O1247" i="34"/>
  <c r="P1247" i="34"/>
  <c r="O1271" i="34"/>
  <c r="U1271" i="34"/>
  <c r="O1533" i="34"/>
  <c r="U1533" i="34"/>
  <c r="P1484" i="34"/>
  <c r="O1484" i="34"/>
  <c r="U1828" i="34"/>
  <c r="P1828" i="34"/>
  <c r="U1814" i="34"/>
  <c r="Q1814" i="34"/>
  <c r="O2016" i="34"/>
  <c r="P2016" i="34"/>
  <c r="Q1315" i="34"/>
  <c r="O1315" i="34"/>
  <c r="U1308" i="34"/>
  <c r="P1308" i="34"/>
  <c r="Z2303" i="34"/>
  <c r="U2303" i="34"/>
  <c r="Q2287" i="34"/>
  <c r="O2287" i="34"/>
  <c r="P2278" i="34"/>
  <c r="U2278" i="34"/>
  <c r="U2075" i="34"/>
  <c r="P2075" i="34"/>
  <c r="O2028" i="34"/>
  <c r="Z2028" i="34"/>
  <c r="Q1994" i="34"/>
  <c r="P1994" i="34"/>
  <c r="O1966" i="34"/>
  <c r="U1966" i="34"/>
  <c r="Z1954" i="34"/>
  <c r="P1954" i="34"/>
  <c r="O1793" i="34"/>
  <c r="U1793" i="34"/>
  <c r="U1853" i="34"/>
  <c r="Q1853" i="34"/>
  <c r="Z1804" i="34"/>
  <c r="U1804" i="34"/>
  <c r="P1875" i="34"/>
  <c r="U1875" i="34"/>
  <c r="Q1746" i="34"/>
  <c r="P1746" i="34"/>
  <c r="A2053" i="34"/>
  <c r="Q2053" i="34"/>
  <c r="U2040" i="34"/>
  <c r="P2040" i="34"/>
  <c r="A2210" i="34"/>
  <c r="Z2210" i="34"/>
  <c r="Q1587" i="34"/>
  <c r="U1587" i="34"/>
  <c r="E17" i="14"/>
  <c r="E19" i="71"/>
  <c r="G19" i="14"/>
  <c r="A16" i="14"/>
  <c r="F23" i="71"/>
  <c r="A1158" i="34"/>
  <c r="D14" i="14"/>
  <c r="A2455" i="34"/>
  <c r="A992" i="34"/>
  <c r="A2613" i="34"/>
  <c r="A1050" i="34"/>
  <c r="A633" i="34"/>
  <c r="A944" i="34"/>
  <c r="A1174" i="34"/>
  <c r="A968" i="34"/>
  <c r="A983" i="34"/>
  <c r="A1616" i="34"/>
  <c r="A1652" i="34"/>
  <c r="A1680" i="34"/>
  <c r="A1716" i="34"/>
  <c r="A2099" i="34"/>
  <c r="A2135" i="34"/>
  <c r="A2163" i="34"/>
  <c r="A2199" i="34"/>
  <c r="A1894" i="34"/>
  <c r="A1055" i="34"/>
  <c r="O951" i="34"/>
  <c r="O1759" i="34"/>
  <c r="P2234" i="34"/>
  <c r="P633" i="34"/>
  <c r="U999" i="34"/>
  <c r="Z1004" i="34"/>
  <c r="O1009" i="34"/>
  <c r="U1065" i="34"/>
  <c r="Z1069" i="34"/>
  <c r="U1117" i="34"/>
  <c r="Z1122" i="34"/>
  <c r="O1122" i="34"/>
  <c r="P1126" i="34"/>
  <c r="Q1131" i="34"/>
  <c r="O644" i="34"/>
  <c r="P1600" i="34"/>
  <c r="Z1608" i="34"/>
  <c r="P1612" i="34"/>
  <c r="U1620" i="34"/>
  <c r="Z1624" i="34"/>
  <c r="P1628" i="34"/>
  <c r="U1636" i="34"/>
  <c r="Z1640" i="34"/>
  <c r="U1648" i="34"/>
  <c r="Z1652" i="34"/>
  <c r="U1664" i="34"/>
  <c r="Z1668" i="34"/>
  <c r="U1676" i="34"/>
  <c r="Z1680" i="34"/>
  <c r="P1684" i="34"/>
  <c r="U1692" i="34"/>
  <c r="Z1696" i="34"/>
  <c r="Q1700" i="34"/>
  <c r="O1708" i="34"/>
  <c r="Q1712" i="34"/>
  <c r="O2079" i="34"/>
  <c r="U2083" i="34"/>
  <c r="O2091" i="34"/>
  <c r="U2095" i="34"/>
  <c r="P2103" i="34"/>
  <c r="O2107" i="34"/>
  <c r="U2111" i="34"/>
  <c r="P2119" i="34"/>
  <c r="O2123" i="34"/>
  <c r="P2131" i="34"/>
  <c r="O2135" i="34"/>
  <c r="O2139" i="34"/>
  <c r="P2143" i="34"/>
  <c r="P2147" i="34"/>
  <c r="P2151" i="34"/>
  <c r="P2155" i="34"/>
  <c r="P2159" i="34"/>
  <c r="P2163" i="34"/>
  <c r="Z2167" i="34"/>
  <c r="Z2171" i="34"/>
  <c r="Z2175" i="34"/>
  <c r="U2179" i="34"/>
  <c r="U2183" i="34"/>
  <c r="U2187" i="34"/>
  <c r="U2191" i="34"/>
  <c r="U2195" i="34"/>
  <c r="U2199" i="34"/>
  <c r="Q2203" i="34"/>
  <c r="Q1996" i="34"/>
  <c r="Q2000" i="34"/>
  <c r="A2004" i="34"/>
  <c r="Q2008" i="34"/>
  <c r="Q1890" i="34"/>
  <c r="P1898" i="34"/>
  <c r="P1591" i="34"/>
  <c r="P1723" i="34"/>
  <c r="O2040" i="34"/>
  <c r="P1260" i="34"/>
  <c r="O1845" i="34"/>
  <c r="O1800" i="34"/>
  <c r="P1773" i="34"/>
  <c r="P1871" i="34"/>
  <c r="U1900" i="34"/>
  <c r="Z1926" i="34"/>
  <c r="O1962" i="34"/>
  <c r="U1982" i="34"/>
  <c r="O2071" i="34"/>
  <c r="Z2248" i="34"/>
  <c r="Q2272" i="34"/>
  <c r="Q2314" i="34"/>
  <c r="Q2289" i="34"/>
  <c r="Q1581" i="34"/>
  <c r="U2050" i="34"/>
  <c r="Z1737" i="34"/>
  <c r="U1489" i="34"/>
  <c r="Q1484" i="34"/>
  <c r="Z1451" i="34"/>
  <c r="A1287" i="34"/>
  <c r="Q1378" i="34"/>
  <c r="O1011" i="34"/>
  <c r="U2397" i="34"/>
  <c r="O1786" i="34"/>
  <c r="P1955" i="34"/>
  <c r="Z2208" i="34"/>
  <c r="P1776" i="34"/>
  <c r="P1473" i="34"/>
  <c r="Z1571" i="34"/>
  <c r="P1357" i="34"/>
  <c r="P2030" i="34"/>
  <c r="O2431" i="34"/>
  <c r="O2455" i="34"/>
  <c r="O2451" i="34"/>
  <c r="O2447" i="34"/>
  <c r="O2443" i="34"/>
  <c r="O2439" i="34"/>
  <c r="O2465" i="34"/>
  <c r="P2461" i="34"/>
  <c r="O2457" i="34"/>
  <c r="P2481" i="34"/>
  <c r="U2416" i="34"/>
  <c r="Q2467" i="34"/>
  <c r="Z2348" i="34"/>
  <c r="Q2471" i="34"/>
  <c r="Q2412" i="34"/>
  <c r="U2562" i="34"/>
  <c r="U2554" i="34"/>
  <c r="U2546" i="34"/>
  <c r="O2538" i="34"/>
  <c r="O2530" i="34"/>
  <c r="O2522" i="34"/>
  <c r="Q2518" i="34"/>
  <c r="P2506" i="34"/>
  <c r="U2502" i="34"/>
  <c r="Z2629" i="34"/>
  <c r="U2621" i="34"/>
  <c r="Z2613" i="34"/>
  <c r="P2605" i="34"/>
  <c r="O2597" i="34"/>
  <c r="P2589" i="34"/>
  <c r="Q2585" i="34"/>
  <c r="P2573" i="34"/>
  <c r="U2569" i="34"/>
  <c r="Z2488" i="34"/>
  <c r="U2411" i="34"/>
  <c r="Q2486" i="34"/>
  <c r="Z2636" i="34"/>
  <c r="Q1016" i="34"/>
  <c r="A1937" i="34"/>
  <c r="Z1178" i="34"/>
  <c r="Z1198" i="34"/>
  <c r="U975" i="34"/>
  <c r="Q1826" i="34"/>
  <c r="Q1278" i="34"/>
  <c r="A2017" i="34"/>
  <c r="Z1587" i="34"/>
  <c r="Q2210" i="34"/>
  <c r="P2053" i="34"/>
  <c r="O1746" i="34"/>
  <c r="U1796" i="34"/>
  <c r="P1853" i="34"/>
  <c r="O1911" i="34"/>
  <c r="P1950" i="34"/>
  <c r="Z1970" i="34"/>
  <c r="U1986" i="34"/>
  <c r="O2023" i="34"/>
  <c r="Z2075" i="34"/>
  <c r="P2275" i="34"/>
  <c r="O2293" i="34"/>
  <c r="O2314" i="34"/>
  <c r="P1243" i="34"/>
  <c r="Z1315" i="34"/>
  <c r="U1838" i="34"/>
  <c r="Z1828" i="34"/>
  <c r="Z1504" i="34"/>
  <c r="Q1451" i="34"/>
  <c r="Z1402" i="34"/>
  <c r="O1342" i="34"/>
  <c r="O2237" i="34"/>
  <c r="Z1116" i="34"/>
  <c r="P1097" i="34"/>
  <c r="O1924" i="34"/>
  <c r="Q2244" i="34"/>
  <c r="P1556" i="34"/>
  <c r="O1868" i="34"/>
  <c r="O1522" i="34"/>
  <c r="Q1433" i="34"/>
  <c r="Q1341" i="34"/>
  <c r="U1006" i="34"/>
  <c r="U99" i="34"/>
  <c r="U1093" i="34"/>
  <c r="Z1093" i="34"/>
  <c r="P1205" i="34"/>
  <c r="Z1205" i="34"/>
  <c r="Q2335" i="34"/>
  <c r="U2335" i="34"/>
  <c r="Z958" i="34"/>
  <c r="Q958" i="34"/>
  <c r="A1021" i="34"/>
  <c r="Z1021" i="34"/>
  <c r="U2428" i="34"/>
  <c r="Q2428" i="34"/>
  <c r="Z2648" i="34"/>
  <c r="O2648" i="34"/>
  <c r="U2403" i="34"/>
  <c r="P2403" i="34"/>
  <c r="O645" i="34"/>
  <c r="U645" i="34"/>
  <c r="O1111" i="34"/>
  <c r="P1111" i="34"/>
  <c r="U1396" i="34"/>
  <c r="Z1396" i="34"/>
  <c r="P1245" i="34"/>
  <c r="O1245" i="34"/>
  <c r="U1251" i="34"/>
  <c r="Q1251" i="34"/>
  <c r="P1486" i="34"/>
  <c r="Q1486" i="34"/>
  <c r="O1752" i="34"/>
  <c r="Z1752" i="34"/>
  <c r="O2245" i="34"/>
  <c r="U2245" i="34"/>
  <c r="Q2011" i="34"/>
  <c r="U2011" i="34"/>
  <c r="Z1862" i="34"/>
  <c r="Q1862" i="34"/>
  <c r="Q1843" i="34"/>
  <c r="P1843" i="34"/>
  <c r="U1865" i="34"/>
  <c r="P1865" i="34"/>
  <c r="O1859" i="34"/>
  <c r="P1859" i="34"/>
  <c r="A1019" i="34"/>
  <c r="P1019" i="34"/>
  <c r="Q258" i="34"/>
  <c r="Z258" i="34"/>
  <c r="A1168" i="34"/>
  <c r="U1168" i="34"/>
  <c r="Q1072" i="34"/>
  <c r="P1072" i="34"/>
  <c r="A1068" i="34"/>
  <c r="O1068" i="34"/>
  <c r="A1008" i="34"/>
  <c r="O1008" i="34"/>
  <c r="Q1543" i="34"/>
  <c r="O1543" i="34"/>
  <c r="A1086" i="34"/>
  <c r="Q1086" i="34"/>
  <c r="U959" i="34"/>
  <c r="O959" i="34"/>
  <c r="P967" i="34"/>
  <c r="Q967" i="34"/>
  <c r="P1203" i="34"/>
  <c r="O1203" i="34"/>
  <c r="U1193" i="34"/>
  <c r="P1193" i="34"/>
  <c r="Q1197" i="34"/>
  <c r="P1197" i="34"/>
  <c r="P1177" i="34"/>
  <c r="Q1177" i="34"/>
  <c r="Q1936" i="34"/>
  <c r="P1936" i="34"/>
  <c r="A2082" i="34"/>
  <c r="A2134" i="34"/>
  <c r="A2178" i="34"/>
  <c r="A1897" i="34"/>
  <c r="A1116" i="34"/>
  <c r="O1133" i="34"/>
  <c r="U242" i="34"/>
  <c r="U1586" i="34"/>
  <c r="P1806" i="34"/>
  <c r="U1797" i="34"/>
  <c r="Q1809" i="34"/>
  <c r="Z1832" i="34"/>
  <c r="Q1783" i="34"/>
  <c r="Q1916" i="34"/>
  <c r="P1967" i="34"/>
  <c r="Q1991" i="34"/>
  <c r="P2029" i="34"/>
  <c r="O2262" i="34"/>
  <c r="P1259" i="34"/>
  <c r="U1582" i="34"/>
  <c r="U2037" i="34"/>
  <c r="P1744" i="34"/>
  <c r="P1458" i="34"/>
  <c r="O1481" i="34"/>
  <c r="Z1536" i="34"/>
  <c r="Z1506" i="34"/>
  <c r="U1306" i="34"/>
  <c r="U1270" i="34"/>
  <c r="P1239" i="34"/>
  <c r="O1552" i="34"/>
  <c r="Z1437" i="34"/>
  <c r="O1417" i="34"/>
  <c r="O1401" i="34"/>
  <c r="Z1381" i="34"/>
  <c r="Q1361" i="34"/>
  <c r="U1329" i="34"/>
  <c r="O1153" i="34"/>
  <c r="Z1108" i="34"/>
  <c r="P2056" i="34"/>
  <c r="Z1393" i="34"/>
  <c r="Z2398" i="34"/>
  <c r="Z2342" i="34"/>
  <c r="U2342" i="34"/>
  <c r="Z2649" i="34"/>
  <c r="O2649" i="34"/>
  <c r="O1141" i="34"/>
  <c r="P1141" i="34"/>
  <c r="Z1321" i="34"/>
  <c r="O1321" i="34"/>
  <c r="O1337" i="34"/>
  <c r="Z1337" i="34"/>
  <c r="Q1349" i="34"/>
  <c r="P1349" i="34"/>
  <c r="Q1377" i="34"/>
  <c r="U1377" i="34"/>
  <c r="Z1409" i="34"/>
  <c r="Q1409" i="34"/>
  <c r="O1425" i="34"/>
  <c r="Q1425" i="34"/>
  <c r="U1750" i="34"/>
  <c r="P1750" i="34"/>
  <c r="U1311" i="34"/>
  <c r="O1311" i="34"/>
  <c r="U1265" i="34"/>
  <c r="Q1265" i="34"/>
  <c r="Z1450" i="34"/>
  <c r="Q1450" i="34"/>
  <c r="Z1511" i="34"/>
  <c r="U1511" i="34"/>
  <c r="O1477" i="34"/>
  <c r="P1477" i="34"/>
  <c r="P1514" i="34"/>
  <c r="Q1514" i="34"/>
  <c r="P1594" i="34"/>
  <c r="Z1594" i="34"/>
  <c r="U1782" i="34"/>
  <c r="Z1782" i="34"/>
  <c r="P2318" i="34"/>
  <c r="U2318" i="34"/>
  <c r="U2299" i="34"/>
  <c r="Z2299" i="34"/>
  <c r="Z2259" i="34"/>
  <c r="Q2259" i="34"/>
  <c r="O2284" i="34"/>
  <c r="U2284" i="34"/>
  <c r="O2217" i="34"/>
  <c r="U2217" i="34"/>
  <c r="U2014" i="34"/>
  <c r="O2014" i="34"/>
  <c r="Z1987" i="34"/>
  <c r="Q1987" i="34"/>
  <c r="P1975" i="34"/>
  <c r="Q1975" i="34"/>
  <c r="P1959" i="34"/>
  <c r="Z1959" i="34"/>
  <c r="U1822" i="34"/>
  <c r="P1822" i="34"/>
  <c r="Z1827" i="34"/>
  <c r="U1827" i="34"/>
  <c r="Z1856" i="34"/>
  <c r="O1856" i="34"/>
  <c r="U1861" i="34"/>
  <c r="Z1861" i="34"/>
  <c r="Q636" i="34"/>
  <c r="P636" i="34"/>
  <c r="A636" i="34"/>
  <c r="Q263" i="34"/>
  <c r="P263" i="34"/>
  <c r="O992" i="34"/>
  <c r="Q992" i="34"/>
  <c r="U992" i="34"/>
  <c r="U1881" i="34"/>
  <c r="A1881" i="34"/>
  <c r="P1881" i="34"/>
  <c r="Z1881" i="34"/>
  <c r="Z1100" i="34"/>
  <c r="P1100" i="34"/>
  <c r="U1085" i="34"/>
  <c r="P1085" i="34"/>
  <c r="Q1085" i="34"/>
  <c r="U1063" i="34"/>
  <c r="Q1063" i="34"/>
  <c r="O1063" i="34"/>
  <c r="Q1056" i="34"/>
  <c r="P1056" i="34"/>
  <c r="Z1046" i="34"/>
  <c r="Q1046" i="34"/>
  <c r="U1022" i="34"/>
  <c r="Q1022" i="34"/>
  <c r="Z1022" i="34"/>
  <c r="U987" i="34"/>
  <c r="P987" i="34"/>
  <c r="O944" i="34"/>
  <c r="U944" i="34"/>
  <c r="P275" i="34"/>
  <c r="Z275" i="34"/>
  <c r="A667" i="34"/>
  <c r="Z667" i="34"/>
  <c r="O667" i="34"/>
  <c r="A659" i="34"/>
  <c r="P659" i="34"/>
  <c r="Z659" i="34"/>
  <c r="U90" i="34"/>
  <c r="Z90" i="34"/>
  <c r="A271" i="34"/>
  <c r="U271" i="34"/>
  <c r="Q271" i="34"/>
  <c r="P983" i="34"/>
  <c r="O983" i="34"/>
  <c r="Z975" i="34"/>
  <c r="O975" i="34"/>
  <c r="U979" i="34"/>
  <c r="O979" i="34"/>
  <c r="A960" i="34"/>
  <c r="O960" i="34"/>
  <c r="P960" i="34"/>
  <c r="Z964" i="34"/>
  <c r="P964" i="34"/>
  <c r="U968" i="34"/>
  <c r="P968" i="34"/>
  <c r="Q972" i="34"/>
  <c r="P972" i="34"/>
  <c r="U1198" i="34"/>
  <c r="O1198" i="34"/>
  <c r="Q1190" i="34"/>
  <c r="O1190" i="34"/>
  <c r="P1194" i="34"/>
  <c r="O1194" i="34"/>
  <c r="O1174" i="34"/>
  <c r="Z1174" i="34"/>
  <c r="P1174" i="34"/>
  <c r="A1178" i="34"/>
  <c r="U1178" i="34"/>
  <c r="P1178" i="34"/>
  <c r="Q1182" i="34"/>
  <c r="P1182" i="34"/>
  <c r="P1186" i="34"/>
  <c r="Q1186" i="34"/>
  <c r="A1016" i="34"/>
  <c r="U1016" i="34"/>
  <c r="O1016" i="34"/>
  <c r="A1166" i="34"/>
  <c r="O1166" i="34"/>
  <c r="Z1166" i="34"/>
  <c r="U1166" i="34"/>
  <c r="Q1754" i="34"/>
  <c r="Z1754" i="34"/>
  <c r="Q2212" i="34"/>
  <c r="P2212" i="34"/>
  <c r="O2212" i="34"/>
  <c r="A1929" i="34"/>
  <c r="O1929" i="34"/>
  <c r="P1929" i="34"/>
  <c r="Z1941" i="34"/>
  <c r="P1941" i="34"/>
  <c r="Q1937" i="34"/>
  <c r="P1937" i="34"/>
  <c r="O1937" i="34"/>
  <c r="A1933" i="34"/>
  <c r="O1933" i="34"/>
  <c r="P1933" i="34"/>
  <c r="Z2632" i="34"/>
  <c r="A2632" i="34"/>
  <c r="O2632" i="34"/>
  <c r="A2636" i="34"/>
  <c r="U2636" i="34"/>
  <c r="O2636" i="34"/>
  <c r="A2640" i="34"/>
  <c r="Q2640" i="34"/>
  <c r="O2640" i="34"/>
  <c r="P2640" i="34"/>
  <c r="A2644" i="34"/>
  <c r="P2644" i="34"/>
  <c r="O2644" i="34"/>
  <c r="A1541" i="34"/>
  <c r="Z1541" i="34"/>
  <c r="P1541" i="34"/>
  <c r="A2486" i="34"/>
  <c r="U2486" i="34"/>
  <c r="P2486" i="34"/>
  <c r="A2322" i="34"/>
  <c r="O2322" i="34"/>
  <c r="Z2322" i="34"/>
  <c r="A2337" i="34"/>
  <c r="Z2337" i="34"/>
  <c r="O2337" i="34"/>
  <c r="A2411" i="34"/>
  <c r="Z2411" i="34"/>
  <c r="Q2411" i="34"/>
  <c r="A2061" i="34"/>
  <c r="U2061" i="34"/>
  <c r="Q2061" i="34"/>
  <c r="Q2435" i="34"/>
  <c r="P2435" i="34"/>
  <c r="U2435" i="34"/>
  <c r="Z2329" i="34"/>
  <c r="Q2329" i="34"/>
  <c r="Z2394" i="34"/>
  <c r="U2394" i="34"/>
  <c r="Q2408" i="34"/>
  <c r="P2408" i="34"/>
  <c r="U2408" i="34"/>
  <c r="O2377" i="34"/>
  <c r="U2377" i="34"/>
  <c r="Z2363" i="34"/>
  <c r="U2363" i="34"/>
  <c r="Q2373" i="34"/>
  <c r="P2373" i="34"/>
  <c r="U2373" i="34"/>
  <c r="Z2357" i="34"/>
  <c r="Q2357" i="34"/>
  <c r="U2420" i="34"/>
  <c r="Q2420" i="34"/>
  <c r="Q2482" i="34"/>
  <c r="P2482" i="34"/>
  <c r="U2482" i="34"/>
  <c r="Q2492" i="34"/>
  <c r="P2492" i="34"/>
  <c r="Q2581" i="34"/>
  <c r="P2581" i="34"/>
  <c r="Q2597" i="34"/>
  <c r="P2597" i="34"/>
  <c r="Q2613" i="34"/>
  <c r="P2613" i="34"/>
  <c r="Q2629" i="34"/>
  <c r="P2629" i="34"/>
  <c r="Q2510" i="34"/>
  <c r="P2510" i="34"/>
  <c r="Q2522" i="34"/>
  <c r="P2522" i="34"/>
  <c r="Q2538" i="34"/>
  <c r="P2538" i="34"/>
  <c r="Q2554" i="34"/>
  <c r="P2554" i="34"/>
  <c r="O2019" i="34"/>
  <c r="O1839" i="34"/>
  <c r="P1809" i="34"/>
  <c r="O1789" i="34"/>
  <c r="U1863" i="34"/>
  <c r="P1827" i="34"/>
  <c r="Q1822" i="34"/>
  <c r="P1947" i="34"/>
  <c r="U1959" i="34"/>
  <c r="Z1975" i="34"/>
  <c r="O1987" i="34"/>
  <c r="Q2014" i="34"/>
  <c r="P2067" i="34"/>
  <c r="Z2217" i="34"/>
  <c r="Z2267" i="34"/>
  <c r="P2273" i="34"/>
  <c r="P2259" i="34"/>
  <c r="O2296" i="34"/>
  <c r="Z2252" i="34"/>
  <c r="Q2311" i="34"/>
  <c r="Z1731" i="34"/>
  <c r="Z1454" i="34"/>
  <c r="Q1732" i="34"/>
  <c r="U1775" i="34"/>
  <c r="Z1776" i="34"/>
  <c r="U1594" i="34"/>
  <c r="Z1482" i="34"/>
  <c r="O1500" i="34"/>
  <c r="U1522" i="34"/>
  <c r="U1450" i="34"/>
  <c r="O1275" i="34"/>
  <c r="Z1569" i="34"/>
  <c r="O1286" i="34"/>
  <c r="P1425" i="34"/>
  <c r="U1389" i="34"/>
  <c r="Z1369" i="34"/>
  <c r="U1353" i="34"/>
  <c r="P1329" i="34"/>
  <c r="Z1295" i="34"/>
  <c r="Z1883" i="34"/>
  <c r="Z1158" i="34"/>
  <c r="O2647" i="34"/>
  <c r="P2379" i="34"/>
  <c r="Z2424" i="34"/>
  <c r="U2381" i="34"/>
  <c r="Q2381" i="34"/>
  <c r="U2427" i="34"/>
  <c r="P2427" i="34"/>
  <c r="U947" i="34"/>
  <c r="O947" i="34"/>
  <c r="U1591" i="34"/>
  <c r="O1587" i="34"/>
  <c r="P2210" i="34"/>
  <c r="O2017" i="34"/>
  <c r="Q2040" i="34"/>
  <c r="O1260" i="34"/>
  <c r="Z1746" i="34"/>
  <c r="Z1790" i="34"/>
  <c r="Z1831" i="34"/>
  <c r="O1811" i="34"/>
  <c r="Q1836" i="34"/>
  <c r="P1911" i="34"/>
  <c r="Q1982" i="34"/>
  <c r="O1994" i="34"/>
  <c r="U2243" i="34"/>
  <c r="Q2303" i="34"/>
  <c r="O2254" i="34"/>
  <c r="O2304" i="34"/>
  <c r="Z1258" i="34"/>
  <c r="Z1726" i="34"/>
  <c r="O1814" i="34"/>
  <c r="U1848" i="34"/>
  <c r="U1830" i="34"/>
  <c r="O1737" i="34"/>
  <c r="Z1472" i="34"/>
  <c r="P1524" i="34"/>
  <c r="O1503" i="34"/>
  <c r="P1467" i="34"/>
  <c r="Q1443" i="34"/>
  <c r="Q1572" i="34"/>
  <c r="Z1346" i="34"/>
  <c r="Z1154" i="34"/>
  <c r="Z261" i="34"/>
  <c r="P1011" i="34"/>
  <c r="U2019" i="34"/>
  <c r="Q1839" i="34"/>
  <c r="O1809" i="34"/>
  <c r="P1832" i="34"/>
  <c r="Q1827" i="34"/>
  <c r="Z1963" i="34"/>
  <c r="U1975" i="34"/>
  <c r="Q2273" i="34"/>
  <c r="Q2252" i="34"/>
  <c r="P1256" i="34"/>
  <c r="Q1454" i="34"/>
  <c r="U1902" i="34"/>
  <c r="Q1775" i="34"/>
  <c r="U1815" i="34"/>
  <c r="Q1594" i="34"/>
  <c r="U1490" i="34"/>
  <c r="P1509" i="34"/>
  <c r="U1527" i="34"/>
  <c r="O1446" i="34"/>
  <c r="P1270" i="34"/>
  <c r="Z1246" i="34"/>
  <c r="U1727" i="34"/>
  <c r="Z1441" i="34"/>
  <c r="U1425" i="34"/>
  <c r="P1401" i="34"/>
  <c r="P1345" i="34"/>
  <c r="O1329" i="34"/>
  <c r="Q1112" i="34"/>
  <c r="U1883" i="34"/>
  <c r="Q2647" i="34"/>
  <c r="U1061" i="34"/>
  <c r="O2357" i="34"/>
  <c r="P2363" i="34"/>
  <c r="Z2377" i="34"/>
  <c r="A2408" i="34"/>
  <c r="P2329" i="34"/>
  <c r="Z2435" i="34"/>
  <c r="P2411" i="34"/>
  <c r="U2337" i="34"/>
  <c r="P2322" i="34"/>
  <c r="O1541" i="34"/>
  <c r="U2644" i="34"/>
  <c r="P2636" i="34"/>
  <c r="U2632" i="34"/>
  <c r="P1166" i="34"/>
  <c r="Z987" i="34"/>
  <c r="P1046" i="34"/>
  <c r="P1063" i="34"/>
  <c r="O1100" i="34"/>
  <c r="P1173" i="34"/>
  <c r="Z992" i="34"/>
  <c r="O263" i="34"/>
  <c r="P87" i="34"/>
  <c r="Z1937" i="34"/>
  <c r="U1941" i="34"/>
  <c r="Q1929" i="34"/>
  <c r="U1754" i="34"/>
  <c r="Z1182" i="34"/>
  <c r="Q1178" i="34"/>
  <c r="Z1194" i="34"/>
  <c r="U1190" i="34"/>
  <c r="P1198" i="34"/>
  <c r="O968" i="34"/>
  <c r="U964" i="34"/>
  <c r="Q960" i="34"/>
  <c r="P975" i="34"/>
  <c r="U983" i="34"/>
  <c r="Q659" i="34"/>
  <c r="Q667" i="34"/>
  <c r="U636" i="34"/>
  <c r="U988" i="34"/>
  <c r="Q988" i="34"/>
  <c r="Z1391" i="34"/>
  <c r="U1391" i="34"/>
  <c r="A1794" i="34"/>
  <c r="O1794" i="34"/>
  <c r="O1889" i="34"/>
  <c r="U1889" i="34"/>
  <c r="Z2003" i="34"/>
  <c r="P2003" i="34"/>
  <c r="U1999" i="34"/>
  <c r="O1999" i="34"/>
  <c r="P2198" i="34"/>
  <c r="A2198" i="34"/>
  <c r="Q2198" i="34"/>
  <c r="P2194" i="34"/>
  <c r="U2194" i="34"/>
  <c r="O2190" i="34"/>
  <c r="Z2190" i="34"/>
  <c r="A2170" i="34"/>
  <c r="Z2170" i="34"/>
  <c r="A2166" i="34"/>
  <c r="U2166" i="34"/>
  <c r="A2162" i="34"/>
  <c r="U2162" i="34"/>
  <c r="A2158" i="34"/>
  <c r="U2158" i="34"/>
  <c r="A2154" i="34"/>
  <c r="Q2154" i="34"/>
  <c r="P2154" i="34"/>
  <c r="A2142" i="34"/>
  <c r="O2142" i="34"/>
  <c r="A2138" i="34"/>
  <c r="Z2138" i="34"/>
  <c r="A2130" i="34"/>
  <c r="U2130" i="34"/>
  <c r="A2126" i="34"/>
  <c r="U2126" i="34"/>
  <c r="A2122" i="34"/>
  <c r="Q2122" i="34"/>
  <c r="P2122" i="34"/>
  <c r="A2118" i="34"/>
  <c r="P2118" i="34"/>
  <c r="A2106" i="34"/>
  <c r="Z2106" i="34"/>
  <c r="A2102" i="34"/>
  <c r="U2102" i="34"/>
  <c r="A2098" i="34"/>
  <c r="U2098" i="34"/>
  <c r="A2090" i="34"/>
  <c r="Q2090" i="34"/>
  <c r="P2090" i="34"/>
  <c r="A2086" i="34"/>
  <c r="P2086" i="34"/>
  <c r="A2078" i="34"/>
  <c r="O2078" i="34"/>
  <c r="A1719" i="34"/>
  <c r="U1719" i="34"/>
  <c r="A1715" i="34"/>
  <c r="U1715" i="34"/>
  <c r="A1703" i="34"/>
  <c r="P1703" i="34"/>
  <c r="A1699" i="34"/>
  <c r="O1699" i="34"/>
  <c r="Z1699" i="34"/>
  <c r="A1695" i="34"/>
  <c r="U1695" i="34"/>
  <c r="A1691" i="34"/>
  <c r="Q1691" i="34"/>
  <c r="A1687" i="34"/>
  <c r="Q1687" i="34"/>
  <c r="U245" i="34"/>
  <c r="A245" i="34"/>
  <c r="J94" i="55"/>
  <c r="J291" i="55"/>
  <c r="A1191" i="34"/>
  <c r="A1106" i="34"/>
  <c r="A2290" i="34"/>
  <c r="A2069" i="34"/>
  <c r="A1319" i="34"/>
  <c r="A1419" i="34"/>
  <c r="A1355" i="34"/>
  <c r="A2012" i="34"/>
  <c r="A2295" i="34"/>
  <c r="A2285" i="34"/>
  <c r="A2027" i="34"/>
  <c r="Z277" i="34"/>
  <c r="P2320" i="34"/>
  <c r="O2410" i="34"/>
  <c r="U2430" i="34"/>
  <c r="Q1588" i="34"/>
  <c r="O2064" i="34"/>
  <c r="Q1946" i="34"/>
  <c r="P1285" i="34"/>
  <c r="Q1870" i="34"/>
  <c r="Z1857" i="34"/>
  <c r="Z1860" i="34"/>
  <c r="P1818" i="34"/>
  <c r="U1798" i="34"/>
  <c r="Z1820" i="34"/>
  <c r="O1851" i="34"/>
  <c r="U1872" i="34"/>
  <c r="U1777" i="34"/>
  <c r="Z1819" i="34"/>
  <c r="O1792" i="34"/>
  <c r="O1880" i="34"/>
  <c r="U1957" i="34"/>
  <c r="Z1973" i="34"/>
  <c r="Q1981" i="34"/>
  <c r="Q2047" i="34"/>
  <c r="O2214" i="34"/>
  <c r="O2271" i="34"/>
  <c r="Z2266" i="34"/>
  <c r="P2285" i="34"/>
  <c r="Z2307" i="34"/>
  <c r="Q2310" i="34"/>
  <c r="Z1282" i="34"/>
  <c r="O1284" i="34"/>
  <c r="O1725" i="34"/>
  <c r="A2049" i="34"/>
  <c r="U1772" i="34"/>
  <c r="P1749" i="34"/>
  <c r="Q1460" i="34"/>
  <c r="O1521" i="34"/>
  <c r="P1508" i="34"/>
  <c r="Q1528" i="34"/>
  <c r="O1469" i="34"/>
  <c r="Q1304" i="34"/>
  <c r="O1567" i="34"/>
  <c r="Z1431" i="34"/>
  <c r="A1415" i="34"/>
  <c r="Q1395" i="34"/>
  <c r="Q1359" i="34"/>
  <c r="P1331" i="34"/>
  <c r="Z1143" i="34"/>
  <c r="Z1237" i="34"/>
  <c r="Q1206" i="34"/>
  <c r="Q1910" i="34"/>
  <c r="U2281" i="34"/>
  <c r="P1319" i="34"/>
  <c r="U1730" i="34"/>
  <c r="O1531" i="34"/>
  <c r="Z1241" i="34"/>
  <c r="U1355" i="34"/>
  <c r="A1147" i="34"/>
  <c r="Q1088" i="34"/>
  <c r="A1367" i="34"/>
  <c r="A1957" i="34"/>
  <c r="A2281" i="34"/>
  <c r="A1580" i="34"/>
  <c r="A1475" i="34"/>
  <c r="A1254" i="34"/>
  <c r="A1391" i="34"/>
  <c r="A1023" i="34"/>
  <c r="A1567" i="34"/>
  <c r="A1961" i="34"/>
  <c r="A1331" i="34"/>
  <c r="A1772" i="34"/>
  <c r="U353" i="34"/>
  <c r="P1051" i="34"/>
  <c r="Z1285" i="34"/>
  <c r="U1860" i="34"/>
  <c r="O1858" i="34"/>
  <c r="U1820" i="34"/>
  <c r="O1846" i="34"/>
  <c r="Q1819" i="34"/>
  <c r="U1792" i="34"/>
  <c r="U1880" i="34"/>
  <c r="Z1918" i="34"/>
  <c r="Z1949" i="34"/>
  <c r="U1973" i="34"/>
  <c r="Q2266" i="34"/>
  <c r="U2307" i="34"/>
  <c r="Z2316" i="34"/>
  <c r="Z1284" i="34"/>
  <c r="P1725" i="34"/>
  <c r="O1799" i="34"/>
  <c r="Z1855" i="34"/>
  <c r="Z1596" i="34"/>
  <c r="Q1521" i="34"/>
  <c r="Q1469" i="34"/>
  <c r="O1277" i="34"/>
  <c r="Z1288" i="34"/>
  <c r="O1439" i="34"/>
  <c r="A1431" i="34"/>
  <c r="O1407" i="34"/>
  <c r="A1387" i="34"/>
  <c r="O1367" i="34"/>
  <c r="O1347" i="34"/>
  <c r="P2238" i="34"/>
  <c r="Q2281" i="34"/>
  <c r="Q1753" i="34"/>
  <c r="U1531" i="34"/>
  <c r="P1335" i="34"/>
  <c r="U1106" i="34"/>
  <c r="Q1110" i="34"/>
  <c r="U1110" i="34"/>
  <c r="Q1297" i="34"/>
  <c r="P1297" i="34"/>
  <c r="O1363" i="34"/>
  <c r="Q1363" i="34"/>
  <c r="U1403" i="34"/>
  <c r="P1403" i="34"/>
  <c r="Q1419" i="34"/>
  <c r="U1419" i="34"/>
  <c r="U1290" i="34"/>
  <c r="O1290" i="34"/>
  <c r="Z1444" i="34"/>
  <c r="Q1444" i="34"/>
  <c r="U1518" i="34"/>
  <c r="P1518" i="34"/>
  <c r="Z1463" i="34"/>
  <c r="P1463" i="34"/>
  <c r="Q1739" i="34"/>
  <c r="U1739" i="34"/>
  <c r="Z1840" i="34"/>
  <c r="U1840" i="34"/>
  <c r="Z1452" i="34"/>
  <c r="O1452" i="34"/>
  <c r="O1282" i="34"/>
  <c r="P1282" i="34"/>
  <c r="P2251" i="34"/>
  <c r="Z2251" i="34"/>
  <c r="Z2295" i="34"/>
  <c r="O2295" i="34"/>
  <c r="Z2285" i="34"/>
  <c r="O2285" i="34"/>
  <c r="U2271" i="34"/>
  <c r="A2271" i="34"/>
  <c r="U2214" i="34"/>
  <c r="Z2214" i="34"/>
  <c r="U2047" i="34"/>
  <c r="O2047" i="34"/>
  <c r="U2022" i="34"/>
  <c r="P2022" i="34"/>
  <c r="O2012" i="34"/>
  <c r="U2012" i="34"/>
  <c r="Z1989" i="34"/>
  <c r="O1989" i="34"/>
  <c r="Q1969" i="34"/>
  <c r="P1969" i="34"/>
  <c r="Z1969" i="34"/>
  <c r="U1965" i="34"/>
  <c r="Q1965" i="34"/>
  <c r="Z1925" i="34"/>
  <c r="Q1925" i="34"/>
  <c r="O1914" i="34"/>
  <c r="Z1914" i="34"/>
  <c r="U1841" i="34"/>
  <c r="Q1841" i="34"/>
  <c r="P1791" i="34"/>
  <c r="O1791" i="34"/>
  <c r="O1777" i="34"/>
  <c r="Z1777" i="34"/>
  <c r="U1807" i="34"/>
  <c r="P1807" i="34"/>
  <c r="P1851" i="34"/>
  <c r="U1851" i="34"/>
  <c r="Z1780" i="34"/>
  <c r="O1780" i="34"/>
  <c r="Z1818" i="34"/>
  <c r="Q1818" i="34"/>
  <c r="U1844" i="34"/>
  <c r="Z1844" i="34"/>
  <c r="P1795" i="34"/>
  <c r="Q1795" i="34"/>
  <c r="U1857" i="34"/>
  <c r="Q1857" i="34"/>
  <c r="Z1870" i="34"/>
  <c r="P1870" i="34"/>
  <c r="P2039" i="34"/>
  <c r="Z2039" i="34"/>
  <c r="U2064" i="34"/>
  <c r="Q2064" i="34"/>
  <c r="U1588" i="34"/>
  <c r="Z1588" i="34"/>
  <c r="A1749" i="34"/>
  <c r="A1795" i="34"/>
  <c r="A1949" i="34"/>
  <c r="A2022" i="34"/>
  <c r="A1444" i="34"/>
  <c r="A1309" i="34"/>
  <c r="A1363" i="34"/>
  <c r="A2316" i="34"/>
  <c r="A1288" i="34"/>
  <c r="A1574" i="34"/>
  <c r="A1844" i="34"/>
  <c r="A1851" i="34"/>
  <c r="U2210" i="34"/>
  <c r="U2053" i="34"/>
  <c r="P1900" i="34"/>
  <c r="Z1406" i="34"/>
  <c r="P2031" i="34"/>
  <c r="Q267" i="34"/>
  <c r="P1585" i="34"/>
  <c r="U1946" i="34"/>
  <c r="Z2052" i="34"/>
  <c r="U1870" i="34"/>
  <c r="P1857" i="34"/>
  <c r="U1795" i="34"/>
  <c r="Q1844" i="34"/>
  <c r="Z1798" i="34"/>
  <c r="Q1858" i="34"/>
  <c r="U1780" i="34"/>
  <c r="P1777" i="34"/>
  <c r="P1819" i="34"/>
  <c r="U1791" i="34"/>
  <c r="Z1841" i="34"/>
  <c r="U1914" i="34"/>
  <c r="O1925" i="34"/>
  <c r="Q1949" i="34"/>
  <c r="A1965" i="34"/>
  <c r="Z1981" i="34"/>
  <c r="Z2012" i="34"/>
  <c r="Z2047" i="34"/>
  <c r="Q2074" i="34"/>
  <c r="Z2242" i="34"/>
  <c r="P2266" i="34"/>
  <c r="A2294" i="34"/>
  <c r="Q2302" i="34"/>
  <c r="P2295" i="34"/>
  <c r="U2310" i="34"/>
  <c r="O2316" i="34"/>
  <c r="P1284" i="34"/>
  <c r="U1554" i="34"/>
  <c r="U1494" i="34"/>
  <c r="P1528" i="34"/>
  <c r="Z1268" i="34"/>
  <c r="Q1383" i="34"/>
  <c r="A1110" i="34"/>
  <c r="O1237" i="34"/>
  <c r="U2321" i="34"/>
  <c r="P1739" i="34"/>
  <c r="U1435" i="34"/>
  <c r="Q1147" i="34"/>
  <c r="A1904" i="34"/>
  <c r="A1183" i="34"/>
  <c r="U1896" i="34"/>
  <c r="Q1896" i="34"/>
  <c r="Q1892" i="34"/>
  <c r="P1892" i="34"/>
  <c r="U1892" i="34"/>
  <c r="P1899" i="34"/>
  <c r="U1899" i="34"/>
  <c r="Z2006" i="34"/>
  <c r="U2006" i="34"/>
  <c r="U2002" i="34"/>
  <c r="Z2002" i="34"/>
  <c r="Q1998" i="34"/>
  <c r="P1998" i="34"/>
  <c r="Z1998" i="34"/>
  <c r="O2205" i="34"/>
  <c r="Z2205" i="34"/>
  <c r="Z2201" i="34"/>
  <c r="O2201" i="34"/>
  <c r="U2197" i="34"/>
  <c r="O2197" i="34"/>
  <c r="Q2193" i="34"/>
  <c r="P2193" i="34"/>
  <c r="O2193" i="34"/>
  <c r="O2189" i="34"/>
  <c r="P2189" i="34"/>
  <c r="Z2185" i="34"/>
  <c r="P2185" i="34"/>
  <c r="U2181" i="34"/>
  <c r="P2181" i="34"/>
  <c r="A2177" i="34"/>
  <c r="O2177" i="34"/>
  <c r="P2177" i="34"/>
  <c r="Z2173" i="34"/>
  <c r="P2173" i="34"/>
  <c r="U2169" i="34"/>
  <c r="P2169" i="34"/>
  <c r="Q2165" i="34"/>
  <c r="P2165" i="34"/>
  <c r="O2161" i="34"/>
  <c r="Q2161" i="34"/>
  <c r="U2157" i="34"/>
  <c r="A2157" i="34"/>
  <c r="P2157" i="34"/>
  <c r="Q2153" i="34"/>
  <c r="P2153" i="34"/>
  <c r="O2149" i="34"/>
  <c r="Q2149" i="34"/>
  <c r="Z2145" i="34"/>
  <c r="Q2145" i="34"/>
  <c r="U2141" i="34"/>
  <c r="Q2141" i="34"/>
  <c r="Q2137" i="34"/>
  <c r="P2137" i="34"/>
  <c r="U2137" i="34"/>
  <c r="O2133" i="34"/>
  <c r="U2133" i="34"/>
  <c r="Z2129" i="34"/>
  <c r="U2129" i="34"/>
  <c r="Q2125" i="34"/>
  <c r="P2125" i="34"/>
  <c r="U2125" i="34"/>
  <c r="O2121" i="34"/>
  <c r="U2121" i="34"/>
  <c r="Z2117" i="34"/>
  <c r="U2117" i="34"/>
  <c r="U2113" i="34"/>
  <c r="Z2113" i="34"/>
  <c r="Q2105" i="34"/>
  <c r="P2105" i="34"/>
  <c r="Q2089" i="34"/>
  <c r="P2089" i="34"/>
  <c r="P1722" i="34"/>
  <c r="O1722" i="34"/>
  <c r="A1710" i="34"/>
  <c r="Q1710" i="34"/>
  <c r="P1706" i="34"/>
  <c r="O1706" i="34"/>
  <c r="O1690" i="34"/>
  <c r="Z1690" i="34"/>
  <c r="A1674" i="34"/>
  <c r="U1674" i="34"/>
  <c r="O1662" i="34"/>
  <c r="Z1662" i="34"/>
  <c r="O1650" i="34"/>
  <c r="Z1650" i="34"/>
  <c r="O1634" i="34"/>
  <c r="Z1634" i="34"/>
  <c r="O1618" i="34"/>
  <c r="Z1618" i="34"/>
  <c r="O1602" i="34"/>
  <c r="Z1602" i="34"/>
  <c r="P1089" i="34"/>
  <c r="O1089" i="34"/>
  <c r="A954" i="34"/>
  <c r="O954" i="34"/>
  <c r="Q1162" i="34"/>
  <c r="U1162" i="34"/>
  <c r="O1173" i="34"/>
  <c r="Z1173" i="34"/>
  <c r="A1056" i="34"/>
  <c r="O1056" i="34"/>
  <c r="Q987" i="34"/>
  <c r="O987" i="34"/>
  <c r="O73" i="34"/>
  <c r="Q73" i="34"/>
  <c r="A1115" i="34"/>
  <c r="P1115" i="34"/>
  <c r="Z957" i="34"/>
  <c r="P957" i="34"/>
  <c r="U1049" i="34"/>
  <c r="P1049" i="34"/>
  <c r="A984" i="34"/>
  <c r="Z984" i="34"/>
  <c r="A976" i="34"/>
  <c r="U976" i="34"/>
  <c r="Q980" i="34"/>
  <c r="P980" i="34"/>
  <c r="A961" i="34"/>
  <c r="O961" i="34"/>
  <c r="A969" i="34"/>
  <c r="U969" i="34"/>
  <c r="A973" i="34"/>
  <c r="Q973" i="34"/>
  <c r="P973" i="34"/>
  <c r="A1199" i="34"/>
  <c r="U1199" i="34"/>
  <c r="A1195" i="34"/>
  <c r="P1195" i="34"/>
  <c r="A1175" i="34"/>
  <c r="O1175" i="34"/>
  <c r="Z1175" i="34"/>
  <c r="A1179" i="34"/>
  <c r="U1179" i="34"/>
  <c r="A1187" i="34"/>
  <c r="P1187" i="34"/>
  <c r="P269" i="34"/>
  <c r="O269" i="34"/>
  <c r="A1930" i="34"/>
  <c r="Z1930" i="34"/>
  <c r="Q2233" i="34"/>
  <c r="P2233" i="34"/>
  <c r="U2233" i="34"/>
  <c r="O2229" i="34"/>
  <c r="U2229" i="34"/>
  <c r="Z2225" i="34"/>
  <c r="U2225" i="34"/>
  <c r="Q1756" i="34"/>
  <c r="U1756" i="34"/>
  <c r="P1760" i="34"/>
  <c r="O1760" i="34"/>
  <c r="U1760" i="34"/>
  <c r="O1764" i="34"/>
  <c r="Z1764" i="34"/>
  <c r="Z1768" i="34"/>
  <c r="O1768" i="34"/>
  <c r="P1208" i="34"/>
  <c r="U1208" i="34"/>
  <c r="Q952" i="34"/>
  <c r="P952" i="34"/>
  <c r="O952" i="34"/>
  <c r="U258" i="34"/>
  <c r="Z954" i="34"/>
  <c r="U1089" i="34"/>
  <c r="Z1015" i="34"/>
  <c r="Q1094" i="34"/>
  <c r="P1602" i="34"/>
  <c r="O1606" i="34"/>
  <c r="O1610" i="34"/>
  <c r="O1614" i="34"/>
  <c r="Z1622" i="34"/>
  <c r="Z1626" i="34"/>
  <c r="Z1630" i="34"/>
  <c r="U1634" i="34"/>
  <c r="U1638" i="34"/>
  <c r="U1642" i="34"/>
  <c r="Q1646" i="34"/>
  <c r="Q1650" i="34"/>
  <c r="Q1654" i="34"/>
  <c r="P1658" i="34"/>
  <c r="Q1662" i="34"/>
  <c r="Q1666" i="34"/>
  <c r="P1670" i="34"/>
  <c r="P1674" i="34"/>
  <c r="Q1678" i="34"/>
  <c r="P1682" i="34"/>
  <c r="P1686" i="34"/>
  <c r="P1690" i="34"/>
  <c r="O1694" i="34"/>
  <c r="O1698" i="34"/>
  <c r="P1702" i="34"/>
  <c r="O1710" i="34"/>
  <c r="O1714" i="34"/>
  <c r="O1718" i="34"/>
  <c r="Z1722" i="34"/>
  <c r="O2081" i="34"/>
  <c r="O2085" i="34"/>
  <c r="O2089" i="34"/>
  <c r="O2093" i="34"/>
  <c r="O2097" i="34"/>
  <c r="Z2101" i="34"/>
  <c r="Z2105" i="34"/>
  <c r="Z2109" i="34"/>
  <c r="Q2113" i="34"/>
  <c r="P2121" i="34"/>
  <c r="Z2125" i="34"/>
  <c r="Q2129" i="34"/>
  <c r="O2137" i="34"/>
  <c r="Z2141" i="34"/>
  <c r="P2149" i="34"/>
  <c r="Z2153" i="34"/>
  <c r="Q2157" i="34"/>
  <c r="O2165" i="34"/>
  <c r="Z2169" i="34"/>
  <c r="Q2173" i="34"/>
  <c r="O2181" i="34"/>
  <c r="U2185" i="34"/>
  <c r="Q2189" i="34"/>
  <c r="Z2197" i="34"/>
  <c r="Q2201" i="34"/>
  <c r="O1998" i="34"/>
  <c r="Q2002" i="34"/>
  <c r="O1899" i="34"/>
  <c r="Z1892" i="34"/>
  <c r="Z269" i="34"/>
  <c r="Q1049" i="34"/>
  <c r="P1162" i="34"/>
  <c r="A980" i="34"/>
  <c r="D29" i="58"/>
  <c r="Q990" i="34"/>
  <c r="Z990" i="34"/>
  <c r="O1123" i="34"/>
  <c r="Q1123" i="34"/>
  <c r="Z2235" i="34"/>
  <c r="U2235" i="34"/>
  <c r="Q1324" i="34"/>
  <c r="U1324" i="34"/>
  <c r="Q1568" i="34"/>
  <c r="U1568" i="34"/>
  <c r="P1457" i="34"/>
  <c r="Q1457" i="34"/>
  <c r="O1583" i="34"/>
  <c r="P1583" i="34"/>
  <c r="O2209" i="34"/>
  <c r="Q2209" i="34"/>
  <c r="P2032" i="34"/>
  <c r="Q2032" i="34"/>
  <c r="O1976" i="34"/>
  <c r="Z1976" i="34"/>
  <c r="O1964" i="34"/>
  <c r="Q1964" i="34"/>
  <c r="U1952" i="34"/>
  <c r="P1952" i="34"/>
  <c r="O1813" i="34"/>
  <c r="Z1813" i="34"/>
  <c r="Q1878" i="34"/>
  <c r="Z1878" i="34"/>
  <c r="U1829" i="34"/>
  <c r="Q1829" i="34"/>
  <c r="A2190" i="34"/>
  <c r="A2003" i="34"/>
  <c r="A1893" i="34"/>
  <c r="P1893" i="34"/>
  <c r="A2007" i="34"/>
  <c r="Z2007" i="34"/>
  <c r="A2206" i="34"/>
  <c r="U2206" i="34"/>
  <c r="A2202" i="34"/>
  <c r="Q2202" i="34"/>
  <c r="P2202" i="34"/>
  <c r="A2186" i="34"/>
  <c r="Z2186" i="34"/>
  <c r="A2182" i="34"/>
  <c r="U2182" i="34"/>
  <c r="Y361" i="34"/>
  <c r="Y345" i="34"/>
  <c r="Y329" i="34"/>
  <c r="Y313" i="34"/>
  <c r="Y297" i="34"/>
  <c r="Y281" i="34"/>
  <c r="Y265" i="34"/>
  <c r="Y249" i="34"/>
  <c r="Y230" i="34"/>
  <c r="Y188" i="34"/>
  <c r="Y172" i="34"/>
  <c r="Y156" i="34"/>
  <c r="Y140" i="34"/>
  <c r="Y124" i="34"/>
  <c r="Y108" i="34"/>
  <c r="Y92" i="34"/>
  <c r="Y76" i="34"/>
  <c r="Y14" i="34"/>
  <c r="Y197" i="34"/>
  <c r="Y201" i="34"/>
  <c r="Y205" i="34"/>
  <c r="Y209" i="34"/>
  <c r="Y213" i="34"/>
  <c r="Y217" i="34"/>
  <c r="Y604" i="34"/>
  <c r="Y608" i="34"/>
  <c r="Y616" i="34"/>
  <c r="Y620" i="34"/>
  <c r="Y602" i="34"/>
  <c r="A16" i="71"/>
  <c r="J32" i="55"/>
  <c r="C95" i="60"/>
  <c r="H28" i="60"/>
  <c r="J7" i="60"/>
  <c r="C148" i="60"/>
  <c r="A2649" i="34"/>
  <c r="A2647" i="34"/>
  <c r="U2649" i="34"/>
  <c r="U1945" i="34"/>
  <c r="Q1787" i="34"/>
  <c r="Z1810" i="34"/>
  <c r="Z1913" i="34"/>
  <c r="P1964" i="34"/>
  <c r="P2068" i="34"/>
  <c r="P2270" i="34"/>
  <c r="Q1903" i="34"/>
  <c r="O1597" i="34"/>
  <c r="O1255" i="34"/>
  <c r="P1432" i="34"/>
  <c r="O1364" i="34"/>
  <c r="O1156" i="34"/>
  <c r="F109" i="60"/>
  <c r="G146" i="60"/>
  <c r="G122" i="60"/>
  <c r="F137" i="60"/>
  <c r="F121" i="60"/>
  <c r="F113" i="60"/>
  <c r="F142" i="60"/>
  <c r="F126" i="60"/>
  <c r="E113" i="60"/>
  <c r="G143" i="60"/>
  <c r="G127" i="60"/>
  <c r="F114" i="60"/>
  <c r="G144" i="60"/>
  <c r="G136" i="60"/>
  <c r="E130" i="60"/>
  <c r="F123" i="60"/>
  <c r="F115" i="60"/>
  <c r="G104" i="60"/>
  <c r="F140" i="60"/>
  <c r="G133" i="60"/>
  <c r="E127" i="60"/>
  <c r="E119" i="60"/>
  <c r="F108" i="60"/>
  <c r="G105" i="60"/>
  <c r="H105" i="60" s="1"/>
  <c r="H208" i="60"/>
  <c r="H203" i="60"/>
  <c r="F33" i="60"/>
  <c r="H33" i="60" s="1"/>
  <c r="G84" i="60"/>
  <c r="H84" i="60" s="1"/>
  <c r="O1897" i="34"/>
  <c r="O2007" i="34"/>
  <c r="O2198" i="34"/>
  <c r="O2182" i="34"/>
  <c r="O2166" i="34"/>
  <c r="O2150" i="34"/>
  <c r="O2134" i="34"/>
  <c r="O2118" i="34"/>
  <c r="O2102" i="34"/>
  <c r="O2086" i="34"/>
  <c r="O1719" i="34"/>
  <c r="O1703" i="34"/>
  <c r="O1687" i="34"/>
  <c r="O1671" i="34"/>
  <c r="O1655" i="34"/>
  <c r="O1639" i="34"/>
  <c r="O1623" i="34"/>
  <c r="Z625" i="34"/>
  <c r="Z149" i="34"/>
  <c r="Z175" i="34"/>
  <c r="Z191" i="34"/>
  <c r="Z233" i="34"/>
  <c r="Z627" i="34"/>
  <c r="Z623" i="34"/>
  <c r="Z239" i="34"/>
  <c r="Z177" i="34"/>
  <c r="Z193" i="34"/>
  <c r="Z223" i="34"/>
  <c r="Z181" i="34"/>
  <c r="Z238" i="34"/>
  <c r="Z168" i="34"/>
  <c r="Z624" i="34"/>
  <c r="Z626" i="34"/>
  <c r="Z622" i="34"/>
  <c r="Z236" i="34"/>
  <c r="Z185" i="34"/>
  <c r="Z227" i="34"/>
  <c r="Z189" i="34"/>
  <c r="Z231" i="34"/>
  <c r="Z147" i="34"/>
  <c r="Z143" i="34"/>
  <c r="Z151" i="34"/>
  <c r="Z160" i="34"/>
  <c r="Z183" i="34"/>
  <c r="Z179" i="34"/>
  <c r="Z187" i="34"/>
  <c r="Z221" i="34"/>
  <c r="Z229" i="34"/>
  <c r="Z164" i="34"/>
  <c r="Z912" i="34"/>
  <c r="Z225" i="34"/>
  <c r="Z161" i="34"/>
  <c r="Z150" i="34"/>
  <c r="Z154" i="34"/>
  <c r="Z592" i="34"/>
  <c r="Z591" i="34"/>
  <c r="Z503" i="34"/>
  <c r="Z518" i="34"/>
  <c r="Z540" i="34"/>
  <c r="Z556" i="34"/>
  <c r="Z554" i="34"/>
  <c r="Z560" i="34"/>
  <c r="Z576" i="34"/>
  <c r="Z574" i="34"/>
  <c r="Z585" i="34"/>
  <c r="Z485" i="34"/>
  <c r="Z298" i="34"/>
  <c r="Z590" i="34"/>
  <c r="Z496" i="34"/>
  <c r="Z490" i="34"/>
  <c r="Z498" i="34"/>
  <c r="Z525" i="34"/>
  <c r="Z539" i="34"/>
  <c r="Z538" i="34"/>
  <c r="Z543" i="34"/>
  <c r="Z548" i="34"/>
  <c r="Z553" i="34"/>
  <c r="Z565" i="34"/>
  <c r="Z567" i="34"/>
  <c r="Z573" i="34"/>
  <c r="Z572" i="34"/>
  <c r="Z584" i="34"/>
  <c r="Z586" i="34"/>
  <c r="Z429" i="34"/>
  <c r="Z484" i="34"/>
  <c r="Z284" i="34"/>
  <c r="Z593" i="34"/>
  <c r="Z508" i="34"/>
  <c r="Z513" i="34"/>
  <c r="Z520" i="34"/>
  <c r="Z528" i="34"/>
  <c r="Z536" i="34"/>
  <c r="Z534" i="34"/>
  <c r="Z541" i="34"/>
  <c r="Z544" i="34"/>
  <c r="Z551" i="34"/>
  <c r="Z555" i="34"/>
  <c r="Z562" i="34"/>
  <c r="Z571" i="34"/>
  <c r="Z595" i="34"/>
  <c r="Z307" i="34"/>
  <c r="Z323" i="34"/>
  <c r="Z317" i="34"/>
  <c r="Z497" i="34"/>
  <c r="Z494" i="34"/>
  <c r="Z507" i="34"/>
  <c r="Z500" i="34"/>
  <c r="Z504" i="34"/>
  <c r="Z519" i="34"/>
  <c r="Z522" i="34"/>
  <c r="Z523" i="34"/>
  <c r="Z535" i="34"/>
  <c r="Z533" i="34"/>
  <c r="Z530" i="34"/>
  <c r="Z547" i="34"/>
  <c r="Z545" i="34"/>
  <c r="Z552" i="34"/>
  <c r="Z568" i="34"/>
  <c r="Z577" i="34"/>
  <c r="Z579" i="34"/>
  <c r="Z578" i="34"/>
  <c r="Z583" i="34"/>
  <c r="Z588" i="34"/>
  <c r="Z851" i="34"/>
  <c r="Z319" i="34"/>
  <c r="Z452" i="34"/>
  <c r="Z488" i="34"/>
  <c r="Z292" i="34"/>
  <c r="Z309" i="34"/>
  <c r="Z294" i="34"/>
  <c r="Z688" i="34"/>
  <c r="Z321" i="34"/>
  <c r="Z696" i="34"/>
  <c r="Z728" i="34"/>
  <c r="Z1893" i="34"/>
  <c r="Z1999" i="34"/>
  <c r="Z2194" i="34"/>
  <c r="Z2178" i="34"/>
  <c r="Z2162" i="34"/>
  <c r="Z2146" i="34"/>
  <c r="Z2130" i="34"/>
  <c r="Z2114" i="34"/>
  <c r="Z2098" i="34"/>
  <c r="Z2082" i="34"/>
  <c r="Z1715" i="34"/>
  <c r="Z1687" i="34"/>
  <c r="Z1671" i="34"/>
  <c r="Z1655" i="34"/>
  <c r="Z1639" i="34"/>
  <c r="Z1623" i="34"/>
  <c r="O1157" i="34"/>
  <c r="Z637" i="34"/>
  <c r="Z994" i="34"/>
  <c r="Q215" i="60"/>
  <c r="G138" i="60"/>
  <c r="F125" i="60"/>
  <c r="E112" i="60"/>
  <c r="E132" i="60"/>
  <c r="G118" i="60"/>
  <c r="G110" i="60"/>
  <c r="E137" i="60"/>
  <c r="G123" i="60"/>
  <c r="F110" i="60"/>
  <c r="F138" i="60"/>
  <c r="E125" i="60"/>
  <c r="G111" i="60"/>
  <c r="E142" i="60"/>
  <c r="H142" i="60" s="1"/>
  <c r="F135" i="60"/>
  <c r="G128" i="60"/>
  <c r="G120" i="60"/>
  <c r="E114" i="60"/>
  <c r="E110" i="60"/>
  <c r="G145" i="60"/>
  <c r="E139" i="60"/>
  <c r="F132" i="60"/>
  <c r="F124" i="60"/>
  <c r="H164" i="60"/>
  <c r="F103" i="60"/>
  <c r="F104" i="60"/>
  <c r="F112" i="60"/>
  <c r="E115" i="60"/>
  <c r="F120" i="60"/>
  <c r="G125" i="60"/>
  <c r="E131" i="60"/>
  <c r="F136" i="60"/>
  <c r="G141" i="60"/>
  <c r="E103" i="60"/>
  <c r="G108" i="60"/>
  <c r="F111" i="60"/>
  <c r="G116" i="60"/>
  <c r="E122" i="60"/>
  <c r="H122" i="60" s="1"/>
  <c r="F127" i="60"/>
  <c r="G132" i="60"/>
  <c r="E138" i="60"/>
  <c r="F143" i="60"/>
  <c r="E109" i="60"/>
  <c r="G119" i="60"/>
  <c r="F130" i="60"/>
  <c r="E141" i="60"/>
  <c r="G107" i="60"/>
  <c r="F118" i="60"/>
  <c r="E129" i="60"/>
  <c r="H129" i="60" s="1"/>
  <c r="G139" i="60"/>
  <c r="E108" i="60"/>
  <c r="E124" i="60"/>
  <c r="G134" i="60"/>
  <c r="H134" i="60" s="1"/>
  <c r="F145" i="60"/>
  <c r="E144" i="60"/>
  <c r="G114" i="60"/>
  <c r="E136" i="60"/>
  <c r="E128" i="60"/>
  <c r="G130" i="60"/>
  <c r="E120" i="60"/>
  <c r="G106" i="60"/>
  <c r="F133" i="60"/>
  <c r="E140" i="60"/>
  <c r="G126" i="60"/>
  <c r="E116" i="60"/>
  <c r="E145" i="60"/>
  <c r="G131" i="60"/>
  <c r="G115" i="60"/>
  <c r="F146" i="60"/>
  <c r="E133" i="60"/>
  <c r="E117" i="60"/>
  <c r="H117" i="60" s="1"/>
  <c r="E146" i="60"/>
  <c r="F139" i="60"/>
  <c r="F131" i="60"/>
  <c r="G124" i="60"/>
  <c r="E118" i="60"/>
  <c r="E106" i="60"/>
  <c r="H106" i="60" s="1"/>
  <c r="E143" i="60"/>
  <c r="E135" i="60"/>
  <c r="H135" i="60" s="1"/>
  <c r="F128" i="60"/>
  <c r="G121" i="60"/>
  <c r="G113" i="60"/>
  <c r="G109" i="60"/>
  <c r="E107" i="60"/>
  <c r="H116" i="60"/>
  <c r="U624" i="34"/>
  <c r="U625" i="34"/>
  <c r="U185" i="34"/>
  <c r="U227" i="34"/>
  <c r="U189" i="34"/>
  <c r="U231" i="34"/>
  <c r="U626" i="34"/>
  <c r="U627" i="34"/>
  <c r="U175" i="34"/>
  <c r="U191" i="34"/>
  <c r="U233" i="34"/>
  <c r="U187" i="34"/>
  <c r="U229" i="34"/>
  <c r="U241" i="34"/>
  <c r="U236" i="34"/>
  <c r="U154" i="34"/>
  <c r="U157" i="34"/>
  <c r="U161" i="34"/>
  <c r="U622" i="34"/>
  <c r="U177" i="34"/>
  <c r="U623" i="34"/>
  <c r="U183" i="34"/>
  <c r="U225" i="34"/>
  <c r="U179" i="34"/>
  <c r="U221" i="34"/>
  <c r="U145" i="34"/>
  <c r="U155" i="34"/>
  <c r="U150" i="34"/>
  <c r="U164" i="34"/>
  <c r="U193" i="34"/>
  <c r="U172" i="34"/>
  <c r="U151" i="34"/>
  <c r="U160" i="34"/>
  <c r="U905" i="34"/>
  <c r="U223" i="34"/>
  <c r="U181" i="34"/>
  <c r="U142" i="34"/>
  <c r="U167" i="34"/>
  <c r="U895" i="34"/>
  <c r="U931" i="34"/>
  <c r="U497" i="34"/>
  <c r="U492" i="34"/>
  <c r="U493" i="34"/>
  <c r="U498" i="34"/>
  <c r="U516" i="34"/>
  <c r="U519" i="34"/>
  <c r="U522" i="34"/>
  <c r="U523" i="34"/>
  <c r="U535" i="34"/>
  <c r="U533" i="34"/>
  <c r="U538" i="34"/>
  <c r="U547" i="34"/>
  <c r="U548" i="34"/>
  <c r="U552" i="34"/>
  <c r="U577" i="34"/>
  <c r="U579" i="34"/>
  <c r="U583" i="34"/>
  <c r="U586" i="34"/>
  <c r="U588" i="34"/>
  <c r="U82" i="34"/>
  <c r="U284" i="34"/>
  <c r="U286" i="34"/>
  <c r="U296" i="34"/>
  <c r="U309" i="34"/>
  <c r="U310" i="34"/>
  <c r="U499" i="34"/>
  <c r="U508" i="34"/>
  <c r="U514" i="34"/>
  <c r="U527" i="34"/>
  <c r="U520" i="34"/>
  <c r="U528" i="34"/>
  <c r="U534" i="34"/>
  <c r="U542" i="34"/>
  <c r="U544" i="34"/>
  <c r="U556" i="34"/>
  <c r="U576" i="34"/>
  <c r="U585" i="34"/>
  <c r="U430" i="34"/>
  <c r="U83" i="34"/>
  <c r="U485" i="34"/>
  <c r="U500" i="34"/>
  <c r="U504" i="34"/>
  <c r="U525" i="34"/>
  <c r="U539" i="34"/>
  <c r="U530" i="34"/>
  <c r="U553" i="34"/>
  <c r="U559" i="34"/>
  <c r="U565" i="34"/>
  <c r="U567" i="34"/>
  <c r="U568" i="34"/>
  <c r="U573" i="34"/>
  <c r="U578" i="34"/>
  <c r="U483" i="34"/>
  <c r="U289" i="34"/>
  <c r="U287" i="34"/>
  <c r="U292" i="34"/>
  <c r="U294" i="34"/>
  <c r="U306" i="34"/>
  <c r="U342" i="34"/>
  <c r="U340" i="34"/>
  <c r="U349" i="34"/>
  <c r="U352" i="34"/>
  <c r="U502" i="34"/>
  <c r="U518" i="34"/>
  <c r="U531" i="34"/>
  <c r="U536" i="34"/>
  <c r="U541" i="34"/>
  <c r="U540" i="34"/>
  <c r="U551" i="34"/>
  <c r="U555" i="34"/>
  <c r="U554" i="34"/>
  <c r="U562" i="34"/>
  <c r="U560" i="34"/>
  <c r="U571" i="34"/>
  <c r="U574" i="34"/>
  <c r="U595" i="34"/>
  <c r="U429" i="34"/>
  <c r="U712" i="34"/>
  <c r="U317" i="34"/>
  <c r="U703" i="34"/>
  <c r="U736" i="34"/>
  <c r="U307" i="34"/>
  <c r="U313" i="34"/>
  <c r="U312" i="34"/>
  <c r="U320" i="34"/>
  <c r="U314" i="34"/>
  <c r="U345" i="34"/>
  <c r="U402" i="34"/>
  <c r="U834" i="34"/>
  <c r="U324" i="34"/>
  <c r="U348" i="34"/>
  <c r="U680" i="34"/>
  <c r="Q76" i="34"/>
  <c r="U92" i="34"/>
  <c r="P88" i="34"/>
  <c r="O654" i="34"/>
  <c r="U454" i="34"/>
  <c r="J70" i="55"/>
  <c r="O974" i="34"/>
  <c r="Z978" i="34"/>
  <c r="Z971" i="34"/>
  <c r="J47" i="55"/>
  <c r="J107" i="55"/>
  <c r="R227" i="34"/>
  <c r="R175" i="34"/>
  <c r="S187" i="34"/>
  <c r="R233" i="34"/>
  <c r="S233" i="34"/>
  <c r="S223" i="34"/>
  <c r="T236" i="34"/>
  <c r="T221" i="34"/>
  <c r="S227" i="34"/>
  <c r="S229" i="34"/>
  <c r="S175" i="34"/>
  <c r="S177" i="34"/>
  <c r="S241" i="34"/>
  <c r="S191" i="34"/>
  <c r="T183" i="34"/>
  <c r="S185" i="34"/>
  <c r="R238" i="34"/>
  <c r="R189" i="34"/>
  <c r="S181" i="34"/>
  <c r="R231" i="34"/>
  <c r="R181" i="34"/>
  <c r="R223" i="34"/>
  <c r="R177" i="34"/>
  <c r="R225" i="34"/>
  <c r="T187" i="34"/>
  <c r="S189" i="34"/>
  <c r="R239" i="34"/>
  <c r="S238" i="34"/>
  <c r="R185" i="34"/>
  <c r="R193" i="34"/>
  <c r="S225" i="34"/>
  <c r="S231" i="34"/>
  <c r="S183" i="34"/>
  <c r="R229" i="34"/>
  <c r="T191" i="34"/>
  <c r="S193" i="34"/>
  <c r="S221" i="34"/>
  <c r="O626" i="34"/>
  <c r="Q627" i="34"/>
  <c r="Q623" i="34"/>
  <c r="P622" i="34"/>
  <c r="P177" i="34"/>
  <c r="P193" i="34"/>
  <c r="O183" i="34"/>
  <c r="Q183" i="34"/>
  <c r="O225" i="34"/>
  <c r="Q225" i="34"/>
  <c r="P223" i="34"/>
  <c r="Q624" i="34"/>
  <c r="O625" i="34"/>
  <c r="P623" i="34"/>
  <c r="Q622" i="34"/>
  <c r="O177" i="34"/>
  <c r="Q185" i="34"/>
  <c r="O193" i="34"/>
  <c r="Q227" i="34"/>
  <c r="P175" i="34"/>
  <c r="P191" i="34"/>
  <c r="P233" i="34"/>
  <c r="Q189" i="34"/>
  <c r="O223" i="34"/>
  <c r="Q231" i="34"/>
  <c r="O181" i="34"/>
  <c r="P187" i="34"/>
  <c r="P229" i="34"/>
  <c r="O158" i="34"/>
  <c r="Q158" i="34"/>
  <c r="O147" i="34"/>
  <c r="O145" i="34"/>
  <c r="Q149" i="34"/>
  <c r="O143" i="34"/>
  <c r="O155" i="34"/>
  <c r="P155" i="34"/>
  <c r="P151" i="34"/>
  <c r="P150" i="34"/>
  <c r="Q167" i="34"/>
  <c r="O164" i="34"/>
  <c r="Q160" i="34"/>
  <c r="O161" i="34"/>
  <c r="O622" i="34"/>
  <c r="Q626" i="34"/>
  <c r="O627" i="34"/>
  <c r="P624" i="34"/>
  <c r="P625" i="34"/>
  <c r="O623" i="34"/>
  <c r="P626" i="34"/>
  <c r="P627" i="34"/>
  <c r="O624" i="34"/>
  <c r="Q625" i="34"/>
  <c r="Q177" i="34"/>
  <c r="O185" i="34"/>
  <c r="Q193" i="34"/>
  <c r="O227" i="34"/>
  <c r="P183" i="34"/>
  <c r="P225" i="34"/>
  <c r="O189" i="34"/>
  <c r="Q223" i="34"/>
  <c r="O231" i="34"/>
  <c r="Q181" i="34"/>
  <c r="P179" i="34"/>
  <c r="P221" i="34"/>
  <c r="O238" i="34"/>
  <c r="O241" i="34"/>
  <c r="P241" i="34"/>
  <c r="P236" i="34"/>
  <c r="Q239" i="34"/>
  <c r="P158" i="34"/>
  <c r="O157" i="34"/>
  <c r="Q142" i="34"/>
  <c r="O150" i="34"/>
  <c r="P157" i="34"/>
  <c r="O168" i="34"/>
  <c r="P164" i="34"/>
  <c r="P160" i="34"/>
  <c r="O175" i="34"/>
  <c r="Q233" i="34"/>
  <c r="P181" i="34"/>
  <c r="O236" i="34"/>
  <c r="P239" i="34"/>
  <c r="P142" i="34"/>
  <c r="Q155" i="34"/>
  <c r="O154" i="34"/>
  <c r="Q157" i="34"/>
  <c r="P167" i="34"/>
  <c r="P161" i="34"/>
  <c r="Q172" i="34"/>
  <c r="Q907" i="34"/>
  <c r="O191" i="34"/>
  <c r="P189" i="34"/>
  <c r="P231" i="34"/>
  <c r="Q179" i="34"/>
  <c r="Q187" i="34"/>
  <c r="Q221" i="34"/>
  <c r="Q229" i="34"/>
  <c r="Q241" i="34"/>
  <c r="Q147" i="34"/>
  <c r="O142" i="34"/>
  <c r="P154" i="34"/>
  <c r="O167" i="34"/>
  <c r="Q164" i="34"/>
  <c r="Q161" i="34"/>
  <c r="P907" i="34"/>
  <c r="Q924" i="34"/>
  <c r="P185" i="34"/>
  <c r="P227" i="34"/>
  <c r="Q175" i="34"/>
  <c r="O233" i="34"/>
  <c r="O179" i="34"/>
  <c r="O187" i="34"/>
  <c r="O221" i="34"/>
  <c r="O229" i="34"/>
  <c r="P145" i="34"/>
  <c r="Q143" i="34"/>
  <c r="Q168" i="34"/>
  <c r="O905" i="34"/>
  <c r="Q191" i="34"/>
  <c r="Q238" i="34"/>
  <c r="O160" i="34"/>
  <c r="P149" i="34"/>
  <c r="O907" i="34"/>
  <c r="Q935" i="34"/>
  <c r="O935" i="34"/>
  <c r="O883" i="34"/>
  <c r="O931" i="34"/>
  <c r="Q495" i="34"/>
  <c r="Q490" i="34"/>
  <c r="Q507" i="34"/>
  <c r="O502" i="34"/>
  <c r="Q508" i="34"/>
  <c r="O511" i="34"/>
  <c r="P518" i="34"/>
  <c r="O525" i="34"/>
  <c r="Q520" i="34"/>
  <c r="Q528" i="34"/>
  <c r="Q531" i="34"/>
  <c r="P533" i="34"/>
  <c r="Q536" i="34"/>
  <c r="P539" i="34"/>
  <c r="P538" i="34"/>
  <c r="Q534" i="34"/>
  <c r="Q541" i="34"/>
  <c r="Q545" i="34"/>
  <c r="P544" i="34"/>
  <c r="Q551" i="34"/>
  <c r="P555" i="34"/>
  <c r="P559" i="34"/>
  <c r="Q562" i="34"/>
  <c r="P565" i="34"/>
  <c r="P560" i="34"/>
  <c r="P577" i="34"/>
  <c r="O571" i="34"/>
  <c r="O576" i="34"/>
  <c r="P574" i="34"/>
  <c r="O580" i="34"/>
  <c r="O584" i="34"/>
  <c r="Q595" i="34"/>
  <c r="O430" i="34"/>
  <c r="O429" i="34"/>
  <c r="Q430" i="34"/>
  <c r="P488" i="34"/>
  <c r="P489" i="34"/>
  <c r="P287" i="34"/>
  <c r="Q299" i="34"/>
  <c r="P302" i="34"/>
  <c r="P497" i="34"/>
  <c r="Q497" i="34"/>
  <c r="Q492" i="34"/>
  <c r="P495" i="34"/>
  <c r="Q503" i="34"/>
  <c r="Q500" i="34"/>
  <c r="Q504" i="34"/>
  <c r="P516" i="34"/>
  <c r="Q519" i="34"/>
  <c r="Q522" i="34"/>
  <c r="P523" i="34"/>
  <c r="P520" i="34"/>
  <c r="P531" i="34"/>
  <c r="Q535" i="34"/>
  <c r="O533" i="34"/>
  <c r="Q533" i="34"/>
  <c r="P536" i="34"/>
  <c r="O539" i="34"/>
  <c r="Q530" i="34"/>
  <c r="P547" i="34"/>
  <c r="Q547" i="34"/>
  <c r="O541" i="34"/>
  <c r="P545" i="34"/>
  <c r="P548" i="34"/>
  <c r="P551" i="34"/>
  <c r="Q552" i="34"/>
  <c r="O555" i="34"/>
  <c r="P554" i="34"/>
  <c r="P562" i="34"/>
  <c r="O565" i="34"/>
  <c r="P568" i="34"/>
  <c r="Q568" i="34"/>
  <c r="O577" i="34"/>
  <c r="Q577" i="34"/>
  <c r="Q579" i="34"/>
  <c r="P578" i="34"/>
  <c r="Q578" i="34"/>
  <c r="P583" i="34"/>
  <c r="Q588" i="34"/>
  <c r="P595" i="34"/>
  <c r="P429" i="34"/>
  <c r="O483" i="34"/>
  <c r="Q489" i="34"/>
  <c r="O287" i="34"/>
  <c r="Q502" i="34"/>
  <c r="O497" i="34"/>
  <c r="P493" i="34"/>
  <c r="Q496" i="34"/>
  <c r="P490" i="34"/>
  <c r="Q494" i="34"/>
  <c r="O507" i="34"/>
  <c r="Q511" i="34"/>
  <c r="O516" i="34"/>
  <c r="O519" i="34"/>
  <c r="Q518" i="34"/>
  <c r="Q527" i="34"/>
  <c r="O522" i="34"/>
  <c r="P524" i="34"/>
  <c r="P535" i="34"/>
  <c r="O536" i="34"/>
  <c r="P530" i="34"/>
  <c r="Q542" i="34"/>
  <c r="O547" i="34"/>
  <c r="O545" i="34"/>
  <c r="Q543" i="34"/>
  <c r="Q540" i="34"/>
  <c r="O551" i="34"/>
  <c r="P552" i="34"/>
  <c r="P553" i="34"/>
  <c r="Q556" i="34"/>
  <c r="Q554" i="34"/>
  <c r="O562" i="34"/>
  <c r="P567" i="34"/>
  <c r="Q560" i="34"/>
  <c r="P573" i="34"/>
  <c r="P572" i="34"/>
  <c r="Q576" i="34"/>
  <c r="P579" i="34"/>
  <c r="Q574" i="34"/>
  <c r="P588" i="34"/>
  <c r="O595" i="34"/>
  <c r="Q429" i="34"/>
  <c r="P484" i="34"/>
  <c r="Q295" i="34"/>
  <c r="P294" i="34"/>
  <c r="P313" i="34"/>
  <c r="O321" i="34"/>
  <c r="P320" i="34"/>
  <c r="P331" i="34"/>
  <c r="P325" i="34"/>
  <c r="O337" i="34"/>
  <c r="P345" i="34"/>
  <c r="O593" i="34"/>
  <c r="P491" i="34"/>
  <c r="O496" i="34"/>
  <c r="P498" i="34"/>
  <c r="O503" i="34"/>
  <c r="P511" i="34"/>
  <c r="Q513" i="34"/>
  <c r="P514" i="34"/>
  <c r="P527" i="34"/>
  <c r="P525" i="34"/>
  <c r="P528" i="34"/>
  <c r="Q524" i="34"/>
  <c r="O535" i="34"/>
  <c r="Q539" i="34"/>
  <c r="P534" i="34"/>
  <c r="Q538" i="34"/>
  <c r="P542" i="34"/>
  <c r="O543" i="34"/>
  <c r="P540" i="34"/>
  <c r="Q548" i="34"/>
  <c r="O552" i="34"/>
  <c r="O553" i="34"/>
  <c r="Q553" i="34"/>
  <c r="O556" i="34"/>
  <c r="Q559" i="34"/>
  <c r="Q565" i="34"/>
  <c r="O567" i="34"/>
  <c r="Q567" i="34"/>
  <c r="O573" i="34"/>
  <c r="Q573" i="34"/>
  <c r="O572" i="34"/>
  <c r="P576" i="34"/>
  <c r="O579" i="34"/>
  <c r="P580" i="34"/>
  <c r="Q584" i="34"/>
  <c r="P586" i="34"/>
  <c r="O588" i="34"/>
  <c r="P430" i="34"/>
  <c r="Q287" i="34"/>
  <c r="Q296" i="34"/>
  <c r="P298" i="34"/>
  <c r="P312" i="34"/>
  <c r="P323" i="34"/>
  <c r="Q321" i="34"/>
  <c r="Q331" i="34"/>
  <c r="Q328" i="34"/>
  <c r="P334" i="34"/>
  <c r="P340" i="34"/>
  <c r="O341" i="34"/>
  <c r="O351" i="34"/>
  <c r="Q446" i="34"/>
  <c r="Q684" i="34"/>
  <c r="O370" i="34"/>
  <c r="Q294" i="34"/>
  <c r="P307" i="34"/>
  <c r="Q312" i="34"/>
  <c r="O319" i="34"/>
  <c r="O323" i="34"/>
  <c r="Q314" i="34"/>
  <c r="Q342" i="34"/>
  <c r="O339" i="34"/>
  <c r="O345" i="34"/>
  <c r="P349" i="34"/>
  <c r="O804" i="34"/>
  <c r="Q709" i="34"/>
  <c r="P712" i="34"/>
  <c r="P737" i="34"/>
  <c r="P741" i="34"/>
  <c r="Q461" i="34"/>
  <c r="Q82" i="34"/>
  <c r="O484" i="34"/>
  <c r="O309" i="34"/>
  <c r="O325" i="34"/>
  <c r="O334" i="34"/>
  <c r="Q336" i="34"/>
  <c r="Q348" i="34"/>
  <c r="Q352" i="34"/>
  <c r="P771" i="34"/>
  <c r="P680" i="34"/>
  <c r="Q678" i="34"/>
  <c r="P722" i="34"/>
  <c r="O687" i="34"/>
  <c r="P730" i="34"/>
  <c r="Q679" i="34"/>
  <c r="P708" i="34"/>
  <c r="O741" i="34"/>
  <c r="P485" i="34"/>
  <c r="Q289" i="34"/>
  <c r="P295" i="34"/>
  <c r="P299" i="34"/>
  <c r="Q302" i="34"/>
  <c r="Q306" i="34"/>
  <c r="Q310" i="34"/>
  <c r="Q313" i="34"/>
  <c r="Q323" i="34"/>
  <c r="Q320" i="34"/>
  <c r="O331" i="34"/>
  <c r="Q334" i="34"/>
  <c r="P336" i="34"/>
  <c r="Q339" i="34"/>
  <c r="O348" i="34"/>
  <c r="P775" i="34"/>
  <c r="P713" i="34"/>
  <c r="Q687" i="34"/>
  <c r="Q724" i="34"/>
  <c r="Q134" i="34"/>
  <c r="Q136" i="34"/>
  <c r="Q459" i="34"/>
  <c r="P1172" i="34"/>
  <c r="O272" i="34"/>
  <c r="P1545" i="34"/>
  <c r="P1884" i="34"/>
  <c r="P2057" i="34"/>
  <c r="Q1105" i="34"/>
  <c r="Q1109" i="34"/>
  <c r="P1113" i="34"/>
  <c r="Z1142" i="34"/>
  <c r="P1146" i="34"/>
  <c r="Q1296" i="34"/>
  <c r="O1322" i="34"/>
  <c r="Z1338" i="34"/>
  <c r="Q1342" i="34"/>
  <c r="O1350" i="34"/>
  <c r="Q1354" i="34"/>
  <c r="P1358" i="34"/>
  <c r="O1366" i="34"/>
  <c r="Z1374" i="34"/>
  <c r="O1378" i="34"/>
  <c r="O1382" i="34"/>
  <c r="Q1398" i="34"/>
  <c r="Q1410" i="34"/>
  <c r="Q1414" i="34"/>
  <c r="P1426" i="34"/>
  <c r="Z1430" i="34"/>
  <c r="O1434" i="34"/>
  <c r="P1438" i="34"/>
  <c r="O1442" i="34"/>
  <c r="P1287" i="34"/>
  <c r="P1728" i="34"/>
  <c r="Z1247" i="34"/>
  <c r="Q1266" i="34"/>
  <c r="Q1303" i="34"/>
  <c r="Z1484" i="34"/>
  <c r="O1496" i="34"/>
  <c r="Q1489" i="34"/>
  <c r="Q1504" i="34"/>
  <c r="Q1565" i="34"/>
  <c r="Q1737" i="34"/>
  <c r="P1745" i="34"/>
  <c r="Z1748" i="34"/>
  <c r="Z1830" i="34"/>
  <c r="Q1877" i="34"/>
  <c r="O1848" i="34"/>
  <c r="Z1784" i="34"/>
  <c r="P477" i="34"/>
  <c r="U450" i="34"/>
  <c r="Q458" i="34"/>
  <c r="Z460" i="34"/>
  <c r="P360" i="34"/>
  <c r="O369" i="34"/>
  <c r="U379" i="34"/>
  <c r="P385" i="34"/>
  <c r="O389" i="34"/>
  <c r="Q428" i="34"/>
  <c r="O428" i="34"/>
  <c r="Q710" i="34"/>
  <c r="O730" i="34"/>
  <c r="Q435" i="34"/>
  <c r="O115" i="34"/>
  <c r="P109" i="34"/>
  <c r="Z131" i="34"/>
  <c r="Z135" i="34"/>
  <c r="P117" i="34"/>
  <c r="P479" i="34"/>
  <c r="O481" i="34"/>
  <c r="U473" i="34"/>
  <c r="P470" i="34"/>
  <c r="O476" i="34"/>
  <c r="O438" i="34"/>
  <c r="U431" i="34"/>
  <c r="P436" i="34"/>
  <c r="Q455" i="34"/>
  <c r="P462" i="34"/>
  <c r="U357" i="34"/>
  <c r="P368" i="34"/>
  <c r="O378" i="34"/>
  <c r="U381" i="34"/>
  <c r="Q384" i="34"/>
  <c r="O391" i="34"/>
  <c r="U393" i="34"/>
  <c r="Z468" i="34"/>
  <c r="U108" i="34"/>
  <c r="U130" i="34"/>
  <c r="U138" i="34"/>
  <c r="Q116" i="34"/>
  <c r="O120" i="34"/>
  <c r="P124" i="34"/>
  <c r="O128" i="34"/>
  <c r="Z679" i="34"/>
  <c r="U683" i="34"/>
  <c r="Z687" i="34"/>
  <c r="P707" i="34"/>
  <c r="U826" i="34"/>
  <c r="U830" i="34"/>
  <c r="U819" i="34"/>
  <c r="O823" i="34"/>
  <c r="Z803" i="34"/>
  <c r="O791" i="34"/>
  <c r="U783" i="34"/>
  <c r="Z759" i="34"/>
  <c r="Z763" i="34"/>
  <c r="Z418" i="34"/>
  <c r="P348" i="34"/>
  <c r="Z678" i="34"/>
  <c r="U702" i="34"/>
  <c r="Z710" i="34"/>
  <c r="P714" i="34"/>
  <c r="U722" i="34"/>
  <c r="Z730" i="34"/>
  <c r="Z738" i="34"/>
  <c r="O833" i="34"/>
  <c r="Z818" i="34"/>
  <c r="Z790" i="34"/>
  <c r="Q778" i="34"/>
  <c r="P782" i="34"/>
  <c r="O770" i="34"/>
  <c r="Z774" i="34"/>
  <c r="Q758" i="34"/>
  <c r="U762" i="34"/>
  <c r="Z446" i="34"/>
  <c r="U373" i="34"/>
  <c r="O480" i="34"/>
  <c r="Q472" i="34"/>
  <c r="U474" i="34"/>
  <c r="Q437" i="34"/>
  <c r="Q432" i="34"/>
  <c r="P435" i="34"/>
  <c r="U451" i="34"/>
  <c r="P461" i="34"/>
  <c r="Z463" i="34"/>
  <c r="P356" i="34"/>
  <c r="U366" i="34"/>
  <c r="U372" i="34"/>
  <c r="Q382" i="34"/>
  <c r="Z392" i="34"/>
  <c r="P423" i="34"/>
  <c r="Z467" i="34"/>
  <c r="U114" i="34"/>
  <c r="P132" i="34"/>
  <c r="P136" i="34"/>
  <c r="P140" i="34"/>
  <c r="P118" i="34"/>
  <c r="P122" i="34"/>
  <c r="Q126" i="34"/>
  <c r="P672" i="34"/>
  <c r="A702" i="34"/>
  <c r="U738" i="34"/>
  <c r="O709" i="34"/>
  <c r="Z713" i="34"/>
  <c r="O729" i="34"/>
  <c r="Z737" i="34"/>
  <c r="O759" i="34"/>
  <c r="P825" i="34"/>
  <c r="Q809" i="34"/>
  <c r="Q793" i="34"/>
  <c r="Z777" i="34"/>
  <c r="Z769" i="34"/>
  <c r="P757" i="34"/>
  <c r="Z761" i="34"/>
  <c r="Z765" i="34"/>
  <c r="P448" i="34"/>
  <c r="Q319" i="34"/>
  <c r="Q1838" i="34"/>
  <c r="O2050" i="34"/>
  <c r="Z2016" i="34"/>
  <c r="U1885" i="34"/>
  <c r="P1726" i="34"/>
  <c r="U1581" i="34"/>
  <c r="Z1557" i="34"/>
  <c r="Q1453" i="34"/>
  <c r="P1315" i="34"/>
  <c r="U1258" i="34"/>
  <c r="Q1724" i="34"/>
  <c r="Q1555" i="34"/>
  <c r="O1308" i="34"/>
  <c r="U1243" i="34"/>
  <c r="U2289" i="34"/>
  <c r="O2312" i="34"/>
  <c r="O2298" i="34"/>
  <c r="Q2304" i="34"/>
  <c r="P2314" i="34"/>
  <c r="Q2254" i="34"/>
  <c r="O2257" i="34"/>
  <c r="Z2293" i="34"/>
  <c r="P2303" i="34"/>
  <c r="O2313" i="34"/>
  <c r="O2256" i="34"/>
  <c r="Z2287" i="34"/>
  <c r="U2275" i="34"/>
  <c r="Q2268" i="34"/>
  <c r="O2272" i="34"/>
  <c r="Z2278" i="34"/>
  <c r="U2276" i="34"/>
  <c r="Q2248" i="34"/>
  <c r="P2243" i="34"/>
  <c r="Z2239" i="34"/>
  <c r="U2215" i="34"/>
  <c r="Q2075" i="34"/>
  <c r="P2071" i="34"/>
  <c r="Z2048" i="34"/>
  <c r="U2044" i="34"/>
  <c r="Q2028" i="34"/>
  <c r="P2023" i="34"/>
  <c r="Z2013" i="34"/>
  <c r="U1994" i="34"/>
  <c r="Q1990" i="34"/>
  <c r="O1986" i="34"/>
  <c r="Z1982" i="34"/>
  <c r="U1978" i="34"/>
  <c r="Q1974" i="34"/>
  <c r="O1970" i="34"/>
  <c r="Z1966" i="34"/>
  <c r="U1962" i="34"/>
  <c r="Q1958" i="34"/>
  <c r="O1954" i="34"/>
  <c r="Z1950" i="34"/>
  <c r="U1926" i="34"/>
  <c r="Q1919" i="34"/>
  <c r="P1915" i="34"/>
  <c r="U1911" i="34"/>
  <c r="Z1793" i="34"/>
  <c r="U1785" i="34"/>
  <c r="Q1824" i="34"/>
  <c r="O1836" i="34"/>
  <c r="Z1871" i="34"/>
  <c r="U1811" i="34"/>
  <c r="Q1781" i="34"/>
  <c r="O1853" i="34"/>
  <c r="Z1773" i="34"/>
  <c r="U1850" i="34"/>
  <c r="Q1804" i="34"/>
  <c r="O1805" i="34"/>
  <c r="Z1800" i="34"/>
  <c r="U1831" i="34"/>
  <c r="Q1875" i="34"/>
  <c r="O1802" i="34"/>
  <c r="Z1796" i="34"/>
  <c r="U1845" i="34"/>
  <c r="Q1790" i="34"/>
  <c r="P1867" i="34"/>
  <c r="U1746" i="34"/>
  <c r="Q1260" i="34"/>
  <c r="Z2040" i="34"/>
  <c r="U2017" i="34"/>
  <c r="U1723" i="34"/>
  <c r="P1587" i="34"/>
  <c r="O1591" i="34"/>
  <c r="P104" i="34"/>
  <c r="O452" i="34"/>
  <c r="Q475" i="34"/>
  <c r="Z469" i="34"/>
  <c r="U433" i="34"/>
  <c r="Q440" i="34"/>
  <c r="Z454" i="34"/>
  <c r="P459" i="34"/>
  <c r="U359" i="34"/>
  <c r="P364" i="34"/>
  <c r="Q367" i="34"/>
  <c r="P370" i="34"/>
  <c r="Z375" i="34"/>
  <c r="Q383" i="34"/>
  <c r="Z427" i="34"/>
  <c r="A114" i="34"/>
  <c r="P111" i="34"/>
  <c r="O129" i="34"/>
  <c r="U133" i="34"/>
  <c r="U141" i="34"/>
  <c r="Q119" i="34"/>
  <c r="U123" i="34"/>
  <c r="O631" i="34"/>
  <c r="O713" i="34"/>
  <c r="U737" i="34"/>
  <c r="U687" i="34"/>
  <c r="P687" i="34"/>
  <c r="P738" i="34"/>
  <c r="P729" i="34"/>
  <c r="Z741" i="34"/>
  <c r="Z680" i="34"/>
  <c r="P684" i="34"/>
  <c r="U688" i="34"/>
  <c r="Z712" i="34"/>
  <c r="Z724" i="34"/>
  <c r="Q728" i="34"/>
  <c r="Q736" i="34"/>
  <c r="Q791" i="34"/>
  <c r="P759" i="34"/>
  <c r="O827" i="34"/>
  <c r="U816" i="34"/>
  <c r="U824" i="34"/>
  <c r="O800" i="34"/>
  <c r="Q804" i="34"/>
  <c r="Z780" i="34"/>
  <c r="Q784" i="34"/>
  <c r="O772" i="34"/>
  <c r="Z756" i="34"/>
  <c r="Z402" i="34"/>
  <c r="Q850" i="34"/>
  <c r="U858" i="34"/>
  <c r="U866" i="34"/>
  <c r="Q580" i="34"/>
  <c r="Q583" i="34"/>
  <c r="P584" i="34"/>
  <c r="O585" i="34"/>
  <c r="O586" i="34"/>
  <c r="Q572" i="34"/>
  <c r="P352" i="34"/>
  <c r="Z862" i="34"/>
  <c r="O861" i="34"/>
  <c r="A586" i="34"/>
  <c r="O583" i="34"/>
  <c r="A583" i="34"/>
  <c r="P585" i="34"/>
  <c r="U584" i="34"/>
  <c r="Z580" i="34"/>
  <c r="O574" i="34"/>
  <c r="O578" i="34"/>
  <c r="O560" i="34"/>
  <c r="O568" i="34"/>
  <c r="O554" i="34"/>
  <c r="Q555" i="34"/>
  <c r="P556" i="34"/>
  <c r="O540" i="34"/>
  <c r="Z542" i="34"/>
  <c r="Z334" i="34"/>
  <c r="U336" i="34"/>
  <c r="Z337" i="34"/>
  <c r="Q340" i="34"/>
  <c r="Q341" i="34"/>
  <c r="Z342" i="34"/>
  <c r="Z324" i="34"/>
  <c r="Q325" i="34"/>
  <c r="Z328" i="34"/>
  <c r="Z331" i="34"/>
  <c r="O314" i="34"/>
  <c r="Q852" i="34"/>
  <c r="Z430" i="34"/>
  <c r="O498" i="34"/>
  <c r="Z351" i="34"/>
  <c r="Z349" i="34"/>
  <c r="U323" i="34"/>
  <c r="O294" i="34"/>
  <c r="O841" i="34"/>
  <c r="Z855" i="34"/>
  <c r="P863" i="34"/>
  <c r="P883" i="34"/>
  <c r="P543" i="34"/>
  <c r="O544" i="34"/>
  <c r="U545" i="34"/>
  <c r="O548" i="34"/>
  <c r="O530" i="34"/>
  <c r="Z531" i="34"/>
  <c r="O534" i="34"/>
  <c r="O538" i="34"/>
  <c r="O520" i="34"/>
  <c r="P522" i="34"/>
  <c r="U524" i="34"/>
  <c r="Q525" i="34"/>
  <c r="O528" i="34"/>
  <c r="U511" i="34"/>
  <c r="O513" i="34"/>
  <c r="Z514" i="34"/>
  <c r="Q516" i="34"/>
  <c r="O518" i="34"/>
  <c r="Z892" i="34"/>
  <c r="Q890" i="34"/>
  <c r="U935" i="34"/>
  <c r="O592" i="34"/>
  <c r="P847" i="34"/>
  <c r="Z895" i="34"/>
  <c r="Z900" i="34"/>
  <c r="P499" i="34"/>
  <c r="U591" i="34"/>
  <c r="Q899" i="34"/>
  <c r="P912" i="34"/>
  <c r="Z907" i="34"/>
  <c r="O902" i="34"/>
  <c r="Z906" i="34"/>
  <c r="Z905" i="34"/>
  <c r="U909" i="34"/>
  <c r="U913" i="34"/>
  <c r="U917" i="34"/>
  <c r="U929" i="34"/>
  <c r="Q908" i="34"/>
  <c r="Z924" i="34"/>
  <c r="T175" i="34"/>
  <c r="T177" i="34"/>
  <c r="T179" i="34"/>
  <c r="T181" i="34"/>
  <c r="R183" i="34"/>
  <c r="T185" i="34"/>
  <c r="R187" i="34"/>
  <c r="T189" i="34"/>
  <c r="R191" i="34"/>
  <c r="T193" i="34"/>
  <c r="R221" i="34"/>
  <c r="T223" i="34"/>
  <c r="T225" i="34"/>
  <c r="T227" i="34"/>
  <c r="T229" i="34"/>
  <c r="T231" i="34"/>
  <c r="T233" i="34"/>
  <c r="Z172" i="34"/>
  <c r="Z167" i="34"/>
  <c r="P168" i="34"/>
  <c r="Z142" i="34"/>
  <c r="P143" i="34"/>
  <c r="Q150" i="34"/>
  <c r="O151" i="34"/>
  <c r="Z155" i="34"/>
  <c r="Z157" i="34"/>
  <c r="Z145" i="34"/>
  <c r="P147" i="34"/>
  <c r="Z158" i="34"/>
  <c r="S236" i="34"/>
  <c r="T238" i="34"/>
  <c r="T239" i="34"/>
  <c r="T241" i="34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I28" i="58" s="1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Y627" i="34"/>
  <c r="Y626" i="34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Y625" i="34"/>
  <c r="Y624" i="34"/>
  <c r="A28" i="58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D57" i="15" s="1"/>
  <c r="H40" i="71"/>
  <c r="K2651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A30" i="58"/>
  <c r="C28" i="71"/>
  <c r="B17" i="71"/>
  <c r="Y623" i="34"/>
  <c r="Y622" i="34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I197" i="55" a="1"/>
  <c r="I197" i="55" s="1"/>
  <c r="Q1882" i="34"/>
  <c r="O1882" i="34"/>
  <c r="P2378" i="34"/>
  <c r="Q2378" i="34"/>
  <c r="P1042" i="34"/>
  <c r="O1042" i="34"/>
  <c r="Z2487" i="34"/>
  <c r="P2487" i="34"/>
  <c r="O243" i="34"/>
  <c r="P243" i="34"/>
  <c r="Z243" i="34"/>
  <c r="O1136" i="34"/>
  <c r="U1136" i="34"/>
  <c r="Q671" i="34"/>
  <c r="P671" i="34"/>
  <c r="U1546" i="34"/>
  <c r="Z1546" i="34"/>
  <c r="U1237" i="34"/>
  <c r="Q1237" i="34"/>
  <c r="A1237" i="34"/>
  <c r="U1905" i="34"/>
  <c r="P1905" i="34"/>
  <c r="U2054" i="34"/>
  <c r="Z2054" i="34"/>
  <c r="Q2054" i="34"/>
  <c r="O2058" i="34"/>
  <c r="P2058" i="34"/>
  <c r="Z1023" i="34"/>
  <c r="P1023" i="34"/>
  <c r="U1114" i="34"/>
  <c r="Z1114" i="34"/>
  <c r="O1114" i="34"/>
  <c r="Q1143" i="34"/>
  <c r="O1143" i="34"/>
  <c r="A1143" i="34"/>
  <c r="P1151" i="34"/>
  <c r="O1151" i="34"/>
  <c r="Q1151" i="34"/>
  <c r="Q1155" i="34"/>
  <c r="Z1155" i="34"/>
  <c r="Q1235" i="34"/>
  <c r="Z1235" i="34"/>
  <c r="Z1323" i="34"/>
  <c r="Q1323" i="34"/>
  <c r="O1323" i="34"/>
  <c r="P1327" i="34"/>
  <c r="Q1327" i="34"/>
  <c r="U1331" i="34"/>
  <c r="Q1331" i="34"/>
  <c r="Q1339" i="34"/>
  <c r="U1339" i="34"/>
  <c r="Q1343" i="34"/>
  <c r="U1343" i="34"/>
  <c r="A1347" i="34"/>
  <c r="P1347" i="34"/>
  <c r="U1347" i="34"/>
  <c r="Q1351" i="34"/>
  <c r="O1351" i="34"/>
  <c r="P1351" i="34"/>
  <c r="Z1359" i="34"/>
  <c r="U1359" i="34"/>
  <c r="U1367" i="34"/>
  <c r="Z1367" i="34"/>
  <c r="Q1371" i="34"/>
  <c r="U1371" i="34"/>
  <c r="Q1375" i="34"/>
  <c r="O1375" i="34"/>
  <c r="Z1375" i="34"/>
  <c r="Z1379" i="34"/>
  <c r="O1379" i="34"/>
  <c r="Z1383" i="34"/>
  <c r="U1383" i="34"/>
  <c r="Q1387" i="34"/>
  <c r="O1387" i="34"/>
  <c r="U1387" i="34"/>
  <c r="P1395" i="34"/>
  <c r="U1395" i="34"/>
  <c r="Q1399" i="34"/>
  <c r="Z1399" i="34"/>
  <c r="Z1407" i="34"/>
  <c r="U1407" i="34"/>
  <c r="P1411" i="34"/>
  <c r="Z1411" i="34"/>
  <c r="Q1411" i="34"/>
  <c r="Q1415" i="34"/>
  <c r="O1415" i="34"/>
  <c r="U1415" i="34"/>
  <c r="P1423" i="34"/>
  <c r="U1423" i="34"/>
  <c r="U1427" i="34"/>
  <c r="Z1427" i="34"/>
  <c r="O1427" i="34"/>
  <c r="U1431" i="34"/>
  <c r="Q1431" i="34"/>
  <c r="A1439" i="34"/>
  <c r="P1439" i="34"/>
  <c r="Q1439" i="34"/>
  <c r="O2021" i="34"/>
  <c r="U2021" i="34"/>
  <c r="Z1567" i="34"/>
  <c r="Q1567" i="34"/>
  <c r="P1244" i="34"/>
  <c r="O1244" i="34"/>
  <c r="A1244" i="34"/>
  <c r="P1309" i="34"/>
  <c r="U1309" i="34"/>
  <c r="O1288" i="34"/>
  <c r="Q1288" i="34"/>
  <c r="O1292" i="34"/>
  <c r="P1292" i="34"/>
  <c r="Z1292" i="34"/>
  <c r="Q1250" i="34"/>
  <c r="P1250" i="34"/>
  <c r="P1254" i="34"/>
  <c r="O1254" i="34"/>
  <c r="Q1263" i="34"/>
  <c r="O1263" i="34"/>
  <c r="U1263" i="34"/>
  <c r="O1268" i="34"/>
  <c r="U1268" i="34"/>
  <c r="Z1273" i="34"/>
  <c r="A1273" i="34"/>
  <c r="Z1277" i="34"/>
  <c r="U1277" i="34"/>
  <c r="P1299" i="34"/>
  <c r="Z1299" i="34"/>
  <c r="U1304" i="34"/>
  <c r="Z1304" i="34"/>
  <c r="A1448" i="34"/>
  <c r="O1448" i="34"/>
  <c r="U1448" i="34"/>
  <c r="A1456" i="34"/>
  <c r="Z1456" i="34"/>
  <c r="Z1469" i="34"/>
  <c r="U1469" i="34"/>
  <c r="U1516" i="34"/>
  <c r="P1516" i="34"/>
  <c r="Z1516" i="34"/>
  <c r="U1483" i="34"/>
  <c r="Z1483" i="34"/>
  <c r="Q1517" i="34"/>
  <c r="P1517" i="34"/>
  <c r="Z1517" i="34"/>
  <c r="P1499" i="34"/>
  <c r="Z1499" i="34"/>
  <c r="O1528" i="34"/>
  <c r="Z1528" i="34"/>
  <c r="Z1475" i="34"/>
  <c r="P1475" i="34"/>
  <c r="U1498" i="34"/>
  <c r="O1498" i="34"/>
  <c r="U1508" i="34"/>
  <c r="O1508" i="34"/>
  <c r="O1526" i="34"/>
  <c r="Z1526" i="34"/>
  <c r="A1525" i="34"/>
  <c r="O1525" i="34"/>
  <c r="Z1525" i="34"/>
  <c r="O1487" i="34"/>
  <c r="U1487" i="34"/>
  <c r="U1521" i="34"/>
  <c r="Z1521" i="34"/>
  <c r="Q1494" i="34"/>
  <c r="P1494" i="34"/>
  <c r="Z1494" i="34"/>
  <c r="P1491" i="34"/>
  <c r="Z1491" i="34"/>
  <c r="O1474" i="34"/>
  <c r="Z1474" i="34"/>
  <c r="Z1460" i="34"/>
  <c r="O1460" i="34"/>
  <c r="U1566" i="34"/>
  <c r="O1566" i="34"/>
  <c r="P1596" i="34"/>
  <c r="U1596" i="34"/>
  <c r="Z1730" i="34"/>
  <c r="P1730" i="34"/>
  <c r="P1738" i="34"/>
  <c r="O1738" i="34"/>
  <c r="Z1738" i="34"/>
  <c r="Z1749" i="34"/>
  <c r="O1749" i="34"/>
  <c r="Q1849" i="34"/>
  <c r="U1849" i="34"/>
  <c r="U1855" i="34"/>
  <c r="P1855" i="34"/>
  <c r="Q1772" i="34"/>
  <c r="P1772" i="34"/>
  <c r="O1772" i="34"/>
  <c r="Z1794" i="34"/>
  <c r="Q1794" i="34"/>
  <c r="Z1799" i="34"/>
  <c r="P1799" i="34"/>
  <c r="Q2049" i="34"/>
  <c r="P2049" i="34"/>
  <c r="Z2049" i="34"/>
  <c r="P1923" i="34"/>
  <c r="Z1923" i="34"/>
  <c r="U1725" i="34"/>
  <c r="Z1725" i="34"/>
  <c r="Q1580" i="34"/>
  <c r="O1580" i="34"/>
  <c r="Q1554" i="34"/>
  <c r="Z1554" i="34"/>
  <c r="O1249" i="34"/>
  <c r="U1249" i="34"/>
  <c r="Q1574" i="34"/>
  <c r="P1574" i="34"/>
  <c r="O2319" i="34"/>
  <c r="P2319" i="34"/>
  <c r="U2264" i="34"/>
  <c r="O2264" i="34"/>
  <c r="O2310" i="34"/>
  <c r="Z2310" i="34"/>
  <c r="Z2297" i="34"/>
  <c r="A2297" i="34"/>
  <c r="A2263" i="34"/>
  <c r="Q2263" i="34"/>
  <c r="A2302" i="34"/>
  <c r="U2302" i="34"/>
  <c r="Q2253" i="34"/>
  <c r="U2253" i="34"/>
  <c r="Q2294" i="34"/>
  <c r="P2294" i="34"/>
  <c r="U2290" i="34"/>
  <c r="Q2290" i="34"/>
  <c r="P2274" i="34"/>
  <c r="Q2274" i="34"/>
  <c r="A2242" i="34"/>
  <c r="O2242" i="34"/>
  <c r="Q2238" i="34"/>
  <c r="A2238" i="34"/>
  <c r="A2074" i="34"/>
  <c r="O2074" i="34"/>
  <c r="Z2069" i="34"/>
  <c r="P2069" i="34"/>
  <c r="P2033" i="34"/>
  <c r="Q2033" i="34"/>
  <c r="Q2027" i="34"/>
  <c r="O2027" i="34"/>
  <c r="A1993" i="34"/>
  <c r="U1993" i="34"/>
  <c r="U1985" i="34"/>
  <c r="Q1985" i="34"/>
  <c r="P1977" i="34"/>
  <c r="U1977" i="34"/>
  <c r="A1973" i="34"/>
  <c r="O1973" i="34"/>
  <c r="Q1957" i="34"/>
  <c r="P1957" i="34"/>
  <c r="Z1953" i="34"/>
  <c r="Q1953" i="34"/>
  <c r="U1953" i="34"/>
  <c r="Q1918" i="34"/>
  <c r="P1918" i="34"/>
  <c r="P1910" i="34"/>
  <c r="Z1910" i="34"/>
  <c r="Q1792" i="34"/>
  <c r="P1792" i="34"/>
  <c r="Q1846" i="34"/>
  <c r="P1846" i="34"/>
  <c r="Q1872" i="34"/>
  <c r="P1872" i="34"/>
  <c r="Q1820" i="34"/>
  <c r="P1820" i="34"/>
  <c r="Q1798" i="34"/>
  <c r="P1798" i="34"/>
  <c r="Q1860" i="34"/>
  <c r="P1860" i="34"/>
  <c r="Q1771" i="34"/>
  <c r="O1771" i="34"/>
  <c r="Q2052" i="34"/>
  <c r="P2052" i="34"/>
  <c r="O1585" i="34"/>
  <c r="Z1585" i="34"/>
  <c r="G28" i="14"/>
  <c r="Q1090" i="34"/>
  <c r="Z1090" i="34"/>
  <c r="Q1158" i="34"/>
  <c r="O1158" i="34"/>
  <c r="P2382" i="34"/>
  <c r="Q2382" i="34"/>
  <c r="O2430" i="34"/>
  <c r="P2430" i="34"/>
  <c r="Q634" i="34"/>
  <c r="U634" i="34"/>
  <c r="U1051" i="34"/>
  <c r="Q1051" i="34"/>
  <c r="Q254" i="34"/>
  <c r="O254" i="34"/>
  <c r="U254" i="34"/>
  <c r="Z649" i="34"/>
  <c r="U649" i="34"/>
  <c r="Z1906" i="34"/>
  <c r="P1906" i="34"/>
  <c r="Z1148" i="34"/>
  <c r="Q1148" i="34"/>
  <c r="Z1344" i="34"/>
  <c r="Q1344" i="34"/>
  <c r="Z1416" i="34"/>
  <c r="P1416" i="34"/>
  <c r="Q1449" i="34"/>
  <c r="U1449" i="34"/>
  <c r="Q1502" i="34"/>
  <c r="Z1502" i="34"/>
  <c r="Z1471" i="34"/>
  <c r="Q1471" i="34"/>
  <c r="P1507" i="34"/>
  <c r="U1507" i="34"/>
  <c r="Z1537" i="34"/>
  <c r="O1537" i="34"/>
  <c r="P1501" i="34"/>
  <c r="Q1501" i="34"/>
  <c r="O1864" i="34"/>
  <c r="Z1864" i="34"/>
  <c r="P1873" i="34"/>
  <c r="Q1873" i="34"/>
  <c r="P1922" i="34"/>
  <c r="Z1922" i="34"/>
  <c r="O1314" i="34"/>
  <c r="Z1314" i="34"/>
  <c r="Q2250" i="34"/>
  <c r="P2250" i="34"/>
  <c r="U2258" i="34"/>
  <c r="Z2258" i="34"/>
  <c r="P2283" i="34"/>
  <c r="Z2283" i="34"/>
  <c r="P2269" i="34"/>
  <c r="Q2269" i="34"/>
  <c r="U2241" i="34"/>
  <c r="P2241" i="34"/>
  <c r="Q2015" i="34"/>
  <c r="U2015" i="34"/>
  <c r="Z1988" i="34"/>
  <c r="U1988" i="34"/>
  <c r="Z1984" i="34"/>
  <c r="U1984" i="34"/>
  <c r="P1980" i="34"/>
  <c r="O1980" i="34"/>
  <c r="P1968" i="34"/>
  <c r="Q1968" i="34"/>
  <c r="Q1960" i="34"/>
  <c r="P1960" i="34"/>
  <c r="Q1948" i="34"/>
  <c r="U1948" i="34"/>
  <c r="Z1921" i="34"/>
  <c r="P1921" i="34"/>
  <c r="O1917" i="34"/>
  <c r="Z1917" i="34"/>
  <c r="U1909" i="34"/>
  <c r="O1909" i="34"/>
  <c r="O1816" i="34"/>
  <c r="Z1816" i="34"/>
  <c r="U1866" i="34"/>
  <c r="P1866" i="34"/>
  <c r="O1778" i="34"/>
  <c r="U1778" i="34"/>
  <c r="U1854" i="34"/>
  <c r="Z1854" i="34"/>
  <c r="Z1879" i="34"/>
  <c r="O1879" i="34"/>
  <c r="O1837" i="34"/>
  <c r="Z1837" i="34"/>
  <c r="U1837" i="34"/>
  <c r="U1803" i="34"/>
  <c r="Z1803" i="34"/>
  <c r="P1869" i="34"/>
  <c r="O1869" i="34"/>
  <c r="Q1788" i="34"/>
  <c r="O1788" i="34"/>
  <c r="Q1316" i="34"/>
  <c r="P1316" i="34"/>
  <c r="P2020" i="34"/>
  <c r="Q2020" i="34"/>
  <c r="U1097" i="34"/>
  <c r="Z1097" i="34"/>
  <c r="O2368" i="34"/>
  <c r="Z2368" i="34"/>
  <c r="Z2397" i="34"/>
  <c r="P2397" i="34"/>
  <c r="O1055" i="34"/>
  <c r="U1055" i="34"/>
  <c r="Z257" i="34"/>
  <c r="P257" i="34"/>
  <c r="Z668" i="34"/>
  <c r="Q668" i="34"/>
  <c r="Q21" i="34"/>
  <c r="Z21" i="34"/>
  <c r="O1041" i="34"/>
  <c r="Z1041" i="34"/>
  <c r="P1145" i="34"/>
  <c r="Z1145" i="34"/>
  <c r="O1341" i="34"/>
  <c r="Z1341" i="34"/>
  <c r="U1381" i="34"/>
  <c r="Q1381" i="34"/>
  <c r="U1385" i="34"/>
  <c r="O1385" i="34"/>
  <c r="Z1405" i="34"/>
  <c r="O1405" i="34"/>
  <c r="Z1413" i="34"/>
  <c r="O1413" i="34"/>
  <c r="O1421" i="34"/>
  <c r="U1421" i="34"/>
  <c r="Q1252" i="34"/>
  <c r="Z1252" i="34"/>
  <c r="O1302" i="34"/>
  <c r="U1302" i="34"/>
  <c r="Z1466" i="34"/>
  <c r="Q1466" i="34"/>
  <c r="P1535" i="34"/>
  <c r="Z1535" i="34"/>
  <c r="U1492" i="34"/>
  <c r="Q1492" i="34"/>
  <c r="U1530" i="34"/>
  <c r="O1530" i="34"/>
  <c r="Q1598" i="34"/>
  <c r="U1598" i="34"/>
  <c r="U1744" i="34"/>
  <c r="Z1744" i="34"/>
  <c r="Q1741" i="34"/>
  <c r="O1741" i="34"/>
  <c r="O1842" i="34"/>
  <c r="U1842" i="34"/>
  <c r="Z1815" i="34"/>
  <c r="O1815" i="34"/>
  <c r="O1812" i="34"/>
  <c r="Z1812" i="34"/>
  <c r="U1886" i="34"/>
  <c r="Q1886" i="34"/>
  <c r="O1902" i="34"/>
  <c r="P1902" i="34"/>
  <c r="P1582" i="34"/>
  <c r="Q1582" i="34"/>
  <c r="Z1317" i="34"/>
  <c r="Q1317" i="34"/>
  <c r="Q1259" i="34"/>
  <c r="Z1259" i="34"/>
  <c r="O1556" i="34"/>
  <c r="Q1556" i="34"/>
  <c r="Z1313" i="34"/>
  <c r="U1313" i="34"/>
  <c r="Q1256" i="34"/>
  <c r="O1256" i="34"/>
  <c r="O2260" i="34"/>
  <c r="U2260" i="34"/>
  <c r="Z2255" i="34"/>
  <c r="P2255" i="34"/>
  <c r="O2282" i="34"/>
  <c r="Z2282" i="34"/>
  <c r="Z2296" i="34"/>
  <c r="P2296" i="34"/>
  <c r="O2261" i="34"/>
  <c r="P2261" i="34"/>
  <c r="P2301" i="34"/>
  <c r="O2301" i="34"/>
  <c r="Z2286" i="34"/>
  <c r="Q2286" i="34"/>
  <c r="U2292" i="34"/>
  <c r="Z2292" i="34"/>
  <c r="O2249" i="34"/>
  <c r="Q2249" i="34"/>
  <c r="Z2244" i="34"/>
  <c r="U2244" i="34"/>
  <c r="U2240" i="34"/>
  <c r="O2240" i="34"/>
  <c r="O2208" i="34"/>
  <c r="U2208" i="34"/>
  <c r="Z2072" i="34"/>
  <c r="O2072" i="34"/>
  <c r="U2067" i="34"/>
  <c r="O2067" i="34"/>
  <c r="O2029" i="34"/>
  <c r="Z2029" i="34"/>
  <c r="Z2024" i="34"/>
  <c r="P2024" i="34"/>
  <c r="P1991" i="34"/>
  <c r="O1991" i="34"/>
  <c r="U1983" i="34"/>
  <c r="Q1983" i="34"/>
  <c r="Z1971" i="34"/>
  <c r="Q1971" i="34"/>
  <c r="U1967" i="34"/>
  <c r="Z1967" i="34"/>
  <c r="Z1955" i="34"/>
  <c r="U1955" i="34"/>
  <c r="U1951" i="34"/>
  <c r="P1951" i="34"/>
  <c r="O1920" i="34"/>
  <c r="Q1920" i="34"/>
  <c r="Z1916" i="34"/>
  <c r="O1916" i="34"/>
  <c r="U1912" i="34"/>
  <c r="P1912" i="34"/>
  <c r="P1847" i="34"/>
  <c r="U1847" i="34"/>
  <c r="Z1783" i="34"/>
  <c r="O1783" i="34"/>
  <c r="O1876" i="34"/>
  <c r="Z1876" i="34"/>
  <c r="U1852" i="34"/>
  <c r="Q1852" i="34"/>
  <c r="O1834" i="34"/>
  <c r="P1834" i="34"/>
  <c r="O1821" i="34"/>
  <c r="Z1821" i="34"/>
  <c r="Z1786" i="34"/>
  <c r="P1786" i="34"/>
  <c r="O1874" i="34"/>
  <c r="P1874" i="34"/>
  <c r="U1825" i="34"/>
  <c r="Q1825" i="34"/>
  <c r="O2041" i="34"/>
  <c r="Z2041" i="34"/>
  <c r="Z2207" i="34"/>
  <c r="O2207" i="34"/>
  <c r="D23" i="71"/>
  <c r="C21" i="71"/>
  <c r="A261" i="34"/>
  <c r="A2648" i="34"/>
  <c r="A2368" i="34"/>
  <c r="A1403" i="34"/>
  <c r="A2247" i="34"/>
  <c r="A1771" i="34"/>
  <c r="A1914" i="34"/>
  <c r="A1981" i="34"/>
  <c r="A2266" i="34"/>
  <c r="A1249" i="34"/>
  <c r="A1840" i="34"/>
  <c r="A1483" i="34"/>
  <c r="A1268" i="34"/>
  <c r="A1427" i="34"/>
  <c r="A1375" i="34"/>
  <c r="A1905" i="34"/>
  <c r="A2342" i="34"/>
  <c r="A1172" i="34"/>
  <c r="A1517" i="34"/>
  <c r="A1841" i="34"/>
  <c r="A2307" i="34"/>
  <c r="A1528" i="34"/>
  <c r="A1977" i="34"/>
  <c r="A1250" i="34"/>
  <c r="A1596" i="34"/>
  <c r="A1880" i="34"/>
  <c r="A1395" i="34"/>
  <c r="Z645" i="34"/>
  <c r="Z671" i="34"/>
  <c r="Z2403" i="34"/>
  <c r="U2648" i="34"/>
  <c r="O2428" i="34"/>
  <c r="U1021" i="34"/>
  <c r="O261" i="34"/>
  <c r="Q1011" i="34"/>
  <c r="U2358" i="34"/>
  <c r="U2368" i="34"/>
  <c r="Q1172" i="34"/>
  <c r="U1320" i="34"/>
  <c r="U1839" i="34"/>
  <c r="O1825" i="34"/>
  <c r="Z1874" i="34"/>
  <c r="O1832" i="34"/>
  <c r="P1821" i="34"/>
  <c r="O1863" i="34"/>
  <c r="U1834" i="34"/>
  <c r="Z1852" i="34"/>
  <c r="U1876" i="34"/>
  <c r="Z1822" i="34"/>
  <c r="O1847" i="34"/>
  <c r="O1912" i="34"/>
  <c r="P1920" i="34"/>
  <c r="O1951" i="34"/>
  <c r="O1959" i="34"/>
  <c r="U1963" i="34"/>
  <c r="U1971" i="34"/>
  <c r="U1979" i="34"/>
  <c r="U1987" i="34"/>
  <c r="P1995" i="34"/>
  <c r="O2024" i="34"/>
  <c r="P2072" i="34"/>
  <c r="Q2240" i="34"/>
  <c r="U2249" i="34"/>
  <c r="Q2292" i="34"/>
  <c r="U2273" i="34"/>
  <c r="U2301" i="34"/>
  <c r="Z2261" i="34"/>
  <c r="P2299" i="34"/>
  <c r="P2282" i="34"/>
  <c r="O2252" i="34"/>
  <c r="Q2255" i="34"/>
  <c r="Q1313" i="34"/>
  <c r="O1317" i="34"/>
  <c r="Z1575" i="34"/>
  <c r="Z1732" i="34"/>
  <c r="O2037" i="34"/>
  <c r="P1775" i="34"/>
  <c r="Q1812" i="34"/>
  <c r="Q1776" i="34"/>
  <c r="Q1842" i="34"/>
  <c r="P1741" i="34"/>
  <c r="U1462" i="34"/>
  <c r="O1492" i="34"/>
  <c r="Z1523" i="34"/>
  <c r="O1535" i="34"/>
  <c r="P1522" i="34"/>
  <c r="P1511" i="34"/>
  <c r="U1466" i="34"/>
  <c r="U1279" i="34"/>
  <c r="Q1270" i="34"/>
  <c r="P1252" i="34"/>
  <c r="P1429" i="34"/>
  <c r="Z1401" i="34"/>
  <c r="Z1385" i="34"/>
  <c r="Z1365" i="34"/>
  <c r="P1333" i="34"/>
  <c r="U1325" i="34"/>
  <c r="Q1149" i="34"/>
  <c r="O2236" i="34"/>
  <c r="O1883" i="34"/>
  <c r="U668" i="34"/>
  <c r="Q2410" i="34"/>
  <c r="U637" i="34"/>
  <c r="O2361" i="34"/>
  <c r="O1205" i="34"/>
  <c r="O1588" i="34"/>
  <c r="P2064" i="34"/>
  <c r="P1946" i="34"/>
  <c r="O2039" i="34"/>
  <c r="O2052" i="34"/>
  <c r="O1285" i="34"/>
  <c r="O1870" i="34"/>
  <c r="P1771" i="34"/>
  <c r="O1857" i="34"/>
  <c r="O1795" i="34"/>
  <c r="O1860" i="34"/>
  <c r="O1844" i="34"/>
  <c r="O1818" i="34"/>
  <c r="O1798" i="34"/>
  <c r="P1858" i="34"/>
  <c r="A1858" i="34"/>
  <c r="A1820" i="34"/>
  <c r="Q1780" i="34"/>
  <c r="Q1851" i="34"/>
  <c r="O1807" i="34"/>
  <c r="A1807" i="34"/>
  <c r="Q1777" i="34"/>
  <c r="O1819" i="34"/>
  <c r="A1819" i="34"/>
  <c r="Q1791" i="34"/>
  <c r="P1841" i="34"/>
  <c r="P1880" i="34"/>
  <c r="P1914" i="34"/>
  <c r="O1918" i="34"/>
  <c r="P1925" i="34"/>
  <c r="P1949" i="34"/>
  <c r="O1957" i="34"/>
  <c r="O1965" i="34"/>
  <c r="P1973" i="34"/>
  <c r="P1981" i="34"/>
  <c r="P1989" i="34"/>
  <c r="P2012" i="34"/>
  <c r="P2027" i="34"/>
  <c r="P2047" i="34"/>
  <c r="P2074" i="34"/>
  <c r="P2214" i="34"/>
  <c r="A2214" i="34"/>
  <c r="Q2242" i="34"/>
  <c r="Q2271" i="34"/>
  <c r="U2266" i="34"/>
  <c r="U2294" i="34"/>
  <c r="U2285" i="34"/>
  <c r="P2302" i="34"/>
  <c r="Q2307" i="34"/>
  <c r="U2295" i="34"/>
  <c r="U2251" i="34"/>
  <c r="P2310" i="34"/>
  <c r="P2316" i="34"/>
  <c r="U1282" i="34"/>
  <c r="U1574" i="34"/>
  <c r="Q1284" i="34"/>
  <c r="A1554" i="34"/>
  <c r="O1923" i="34"/>
  <c r="U2049" i="34"/>
  <c r="Q1799" i="34"/>
  <c r="O1855" i="34"/>
  <c r="U1749" i="34"/>
  <c r="Q1738" i="34"/>
  <c r="P1460" i="34"/>
  <c r="U1474" i="34"/>
  <c r="P1521" i="34"/>
  <c r="P1525" i="34"/>
  <c r="Z1508" i="34"/>
  <c r="Q1475" i="34"/>
  <c r="O1517" i="34"/>
  <c r="Q1483" i="34"/>
  <c r="P1448" i="34"/>
  <c r="O1304" i="34"/>
  <c r="Q1277" i="34"/>
  <c r="P1263" i="34"/>
  <c r="U1250" i="34"/>
  <c r="P1288" i="34"/>
  <c r="U1244" i="34"/>
  <c r="U1567" i="34"/>
  <c r="O1431" i="34"/>
  <c r="O1423" i="34"/>
  <c r="Z1415" i="34"/>
  <c r="Q1407" i="34"/>
  <c r="P1387" i="34"/>
  <c r="P1383" i="34"/>
  <c r="U1375" i="34"/>
  <c r="O1359" i="34"/>
  <c r="Z1347" i="34"/>
  <c r="O1331" i="34"/>
  <c r="U1323" i="34"/>
  <c r="U1151" i="34"/>
  <c r="Z1110" i="34"/>
  <c r="O2054" i="34"/>
  <c r="Z599" i="34"/>
  <c r="Z2647" i="34"/>
  <c r="Q260" i="34"/>
  <c r="Z998" i="34"/>
  <c r="U1125" i="34"/>
  <c r="Z1961" i="34"/>
  <c r="P1985" i="34"/>
  <c r="U2033" i="34"/>
  <c r="U2247" i="34"/>
  <c r="O2263" i="34"/>
  <c r="U2297" i="34"/>
  <c r="Q1452" i="34"/>
  <c r="Z1753" i="34"/>
  <c r="O1849" i="34"/>
  <c r="Q1566" i="34"/>
  <c r="Z1487" i="34"/>
  <c r="Z1518" i="34"/>
  <c r="P1456" i="34"/>
  <c r="P1273" i="34"/>
  <c r="Z2021" i="34"/>
  <c r="Z1419" i="34"/>
  <c r="U1399" i="34"/>
  <c r="U1363" i="34"/>
  <c r="O1343" i="34"/>
  <c r="O1297" i="34"/>
  <c r="O1106" i="34"/>
  <c r="O1905" i="34"/>
  <c r="P1136" i="34"/>
  <c r="U2051" i="34"/>
  <c r="P1823" i="34"/>
  <c r="Z1843" i="34"/>
  <c r="O1810" i="34"/>
  <c r="U1813" i="34"/>
  <c r="P1948" i="34"/>
  <c r="U1980" i="34"/>
  <c r="Z2032" i="34"/>
  <c r="P2218" i="34"/>
  <c r="O2317" i="34"/>
  <c r="P1455" i="34"/>
  <c r="P1468" i="34"/>
  <c r="U1305" i="34"/>
  <c r="U1291" i="34"/>
  <c r="O1424" i="34"/>
  <c r="Q1384" i="34"/>
  <c r="Z1336" i="34"/>
  <c r="Z2405" i="34"/>
  <c r="Z2343" i="34"/>
  <c r="A643" i="34"/>
  <c r="Q643" i="34"/>
  <c r="P643" i="34"/>
  <c r="A276" i="34"/>
  <c r="P276" i="34"/>
  <c r="Z405" i="34"/>
  <c r="Q405" i="34"/>
  <c r="P405" i="34"/>
  <c r="A405" i="34"/>
  <c r="U405" i="34"/>
  <c r="Q982" i="34"/>
  <c r="P982" i="34"/>
  <c r="Q963" i="34"/>
  <c r="O963" i="34"/>
  <c r="O1201" i="34"/>
  <c r="Z1201" i="34"/>
  <c r="O1181" i="34"/>
  <c r="Z1181" i="34"/>
  <c r="O99" i="34"/>
  <c r="Q99" i="34"/>
  <c r="A1162" i="34"/>
  <c r="O1162" i="34"/>
  <c r="Z1162" i="34"/>
  <c r="O564" i="34"/>
  <c r="U564" i="34"/>
  <c r="Z564" i="34"/>
  <c r="P564" i="34"/>
  <c r="A564" i="34"/>
  <c r="Q564" i="34"/>
  <c r="O136" i="34"/>
  <c r="J313" i="55"/>
  <c r="J312" i="55"/>
  <c r="Z861" i="34"/>
  <c r="Z931" i="34"/>
  <c r="P935" i="34"/>
  <c r="U907" i="34"/>
  <c r="Q402" i="34"/>
  <c r="P367" i="34"/>
  <c r="P382" i="34"/>
  <c r="A136" i="34"/>
  <c r="Q132" i="34"/>
  <c r="U757" i="34"/>
  <c r="O425" i="34"/>
  <c r="O459" i="34"/>
  <c r="U140" i="34"/>
  <c r="Q737" i="34"/>
  <c r="Q702" i="34"/>
  <c r="Q683" i="34"/>
  <c r="U730" i="34"/>
  <c r="O688" i="34"/>
  <c r="O683" i="34"/>
  <c r="Z722" i="34"/>
  <c r="A683" i="34"/>
  <c r="Q729" i="34"/>
  <c r="J322" i="55"/>
  <c r="J199" i="55"/>
  <c r="J200" i="55"/>
  <c r="Z825" i="34"/>
  <c r="P763" i="34"/>
  <c r="P337" i="34"/>
  <c r="Q2321" i="34"/>
  <c r="P2321" i="34"/>
  <c r="Q2361" i="34"/>
  <c r="P2361" i="34"/>
  <c r="U2382" i="34"/>
  <c r="Z2382" i="34"/>
  <c r="Z634" i="34"/>
  <c r="O634" i="34"/>
  <c r="O260" i="34"/>
  <c r="Z260" i="34"/>
  <c r="O988" i="34"/>
  <c r="Z988" i="34"/>
  <c r="A2410" i="34"/>
  <c r="P2410" i="34"/>
  <c r="O639" i="34"/>
  <c r="Q639" i="34"/>
  <c r="U994" i="34"/>
  <c r="O994" i="34"/>
  <c r="Q2342" i="34"/>
  <c r="P2342" i="34"/>
  <c r="O649" i="34"/>
  <c r="Q649" i="34"/>
  <c r="U1014" i="34"/>
  <c r="P1014" i="34"/>
  <c r="Q1014" i="34"/>
  <c r="Z1140" i="34"/>
  <c r="Q1140" i="34"/>
  <c r="Q1144" i="34"/>
  <c r="U1144" i="34"/>
  <c r="U1294" i="34"/>
  <c r="O1294" i="34"/>
  <c r="U1348" i="34"/>
  <c r="O1348" i="34"/>
  <c r="Z1348" i="34"/>
  <c r="Z1360" i="34"/>
  <c r="P1360" i="34"/>
  <c r="Z1372" i="34"/>
  <c r="Q1372" i="34"/>
  <c r="P1372" i="34"/>
  <c r="O1380" i="34"/>
  <c r="U1380" i="34"/>
  <c r="P1388" i="34"/>
  <c r="U1388" i="34"/>
  <c r="O1412" i="34"/>
  <c r="U1412" i="34"/>
  <c r="O1428" i="34"/>
  <c r="Z1428" i="34"/>
  <c r="U1440" i="34"/>
  <c r="O1440" i="34"/>
  <c r="P1440" i="34"/>
  <c r="P1291" i="34"/>
  <c r="Q1291" i="34"/>
  <c r="U1538" i="34"/>
  <c r="Z1538" i="34"/>
  <c r="U1505" i="34"/>
  <c r="Z1505" i="34"/>
  <c r="U1478" i="34"/>
  <c r="Z1478" i="34"/>
  <c r="Z1486" i="34"/>
  <c r="O1486" i="34"/>
  <c r="Z1743" i="34"/>
  <c r="U1743" i="34"/>
  <c r="O1833" i="34"/>
  <c r="Z1833" i="34"/>
  <c r="U1779" i="34"/>
  <c r="Q1779" i="34"/>
  <c r="P1779" i="34"/>
  <c r="U1583" i="34"/>
  <c r="Q1583" i="34"/>
  <c r="U1283" i="34"/>
  <c r="Z1283" i="34"/>
  <c r="U2315" i="34"/>
  <c r="P2315" i="34"/>
  <c r="Q2306" i="34"/>
  <c r="O2306" i="34"/>
  <c r="Q2305" i="34"/>
  <c r="P2305" i="34"/>
  <c r="Z2073" i="34"/>
  <c r="U2073" i="34"/>
  <c r="U1972" i="34"/>
  <c r="Z1972" i="34"/>
  <c r="Z1956" i="34"/>
  <c r="O1956" i="34"/>
  <c r="Z1826" i="34"/>
  <c r="O1826" i="34"/>
  <c r="U1862" i="34"/>
  <c r="O1862" i="34"/>
  <c r="O1878" i="34"/>
  <c r="P1878" i="34"/>
  <c r="Z1829" i="34"/>
  <c r="P1829" i="34"/>
  <c r="U1843" i="34"/>
  <c r="O1843" i="34"/>
  <c r="O1865" i="34"/>
  <c r="Q1865" i="34"/>
  <c r="Z1823" i="34"/>
  <c r="Q1823" i="34"/>
  <c r="U1869" i="34"/>
  <c r="Q1869" i="34"/>
  <c r="P1787" i="34"/>
  <c r="U1787" i="34"/>
  <c r="Z1788" i="34"/>
  <c r="U1788" i="34"/>
  <c r="U1859" i="34"/>
  <c r="Z1859" i="34"/>
  <c r="O749" i="34"/>
  <c r="P749" i="34"/>
  <c r="O1160" i="34"/>
  <c r="Q1160" i="34"/>
  <c r="Z1006" i="34"/>
  <c r="Q1006" i="34"/>
  <c r="Z2030" i="34"/>
  <c r="U2030" i="34"/>
  <c r="U2056" i="34"/>
  <c r="O2056" i="34"/>
  <c r="Q1104" i="34"/>
  <c r="O1104" i="34"/>
  <c r="U1112" i="34"/>
  <c r="O1112" i="34"/>
  <c r="Q1141" i="34"/>
  <c r="Z1141" i="34"/>
  <c r="U1153" i="34"/>
  <c r="Q1153" i="34"/>
  <c r="U1295" i="34"/>
  <c r="Q1295" i="34"/>
  <c r="O1325" i="34"/>
  <c r="P1325" i="34"/>
  <c r="U1333" i="34"/>
  <c r="Z1333" i="34"/>
  <c r="Z1345" i="34"/>
  <c r="Q1345" i="34"/>
  <c r="U1349" i="34"/>
  <c r="O1349" i="34"/>
  <c r="O1357" i="34"/>
  <c r="Q1357" i="34"/>
  <c r="Z1361" i="34"/>
  <c r="U1361" i="34"/>
  <c r="U1365" i="34"/>
  <c r="P1365" i="34"/>
  <c r="O1373" i="34"/>
  <c r="U1373" i="34"/>
  <c r="Z1377" i="34"/>
  <c r="O1377" i="34"/>
  <c r="O1389" i="34"/>
  <c r="Z1389" i="34"/>
  <c r="Z1397" i="34"/>
  <c r="P1397" i="34"/>
  <c r="O1409" i="34"/>
  <c r="P1409" i="34"/>
  <c r="U1417" i="34"/>
  <c r="Q1417" i="34"/>
  <c r="Z1429" i="34"/>
  <c r="Q1429" i="34"/>
  <c r="U1433" i="34"/>
  <c r="Z1433" i="34"/>
  <c r="O1441" i="34"/>
  <c r="Q1441" i="34"/>
  <c r="Z1286" i="34"/>
  <c r="U1286" i="34"/>
  <c r="Q1750" i="34"/>
  <c r="Z1750" i="34"/>
  <c r="Z1727" i="34"/>
  <c r="Q1727" i="34"/>
  <c r="Z1311" i="34"/>
  <c r="P1311" i="34"/>
  <c r="U1569" i="34"/>
  <c r="P1569" i="34"/>
  <c r="Z1239" i="34"/>
  <c r="U1239" i="34"/>
  <c r="U1246" i="34"/>
  <c r="O1246" i="34"/>
  <c r="O1265" i="34"/>
  <c r="P1265" i="34"/>
  <c r="U1275" i="34"/>
  <c r="Q1275" i="34"/>
  <c r="Z1306" i="34"/>
  <c r="Q1306" i="34"/>
  <c r="U1446" i="34"/>
  <c r="Z1446" i="34"/>
  <c r="U1506" i="34"/>
  <c r="Q1506" i="34"/>
  <c r="P1527" i="34"/>
  <c r="O1527" i="34"/>
  <c r="U1477" i="34"/>
  <c r="Z1477" i="34"/>
  <c r="Z1500" i="34"/>
  <c r="Q1500" i="34"/>
  <c r="U1473" i="34"/>
  <c r="O1473" i="34"/>
  <c r="O1509" i="34"/>
  <c r="Q1509" i="34"/>
  <c r="Z1514" i="34"/>
  <c r="U1514" i="34"/>
  <c r="U1482" i="34"/>
  <c r="P1482" i="34"/>
  <c r="P1523" i="34"/>
  <c r="U1523" i="34"/>
  <c r="Z1490" i="34"/>
  <c r="O1490" i="34"/>
  <c r="O1458" i="34"/>
  <c r="Z1458" i="34"/>
  <c r="Z1462" i="34"/>
  <c r="P1462" i="34"/>
  <c r="Z1735" i="34"/>
  <c r="O1735" i="34"/>
  <c r="D22" i="14"/>
  <c r="F15" i="71"/>
  <c r="B14" i="71"/>
  <c r="G17" i="14"/>
  <c r="C16" i="14"/>
  <c r="D26" i="14"/>
  <c r="B23" i="14"/>
  <c r="Z2410" i="34"/>
  <c r="O1051" i="34"/>
  <c r="O637" i="34"/>
  <c r="Z2430" i="34"/>
  <c r="Z2361" i="34"/>
  <c r="U1158" i="34"/>
  <c r="P254" i="34"/>
  <c r="U2647" i="34"/>
  <c r="P260" i="34"/>
  <c r="P988" i="34"/>
  <c r="P1125" i="34"/>
  <c r="Z2321" i="34"/>
  <c r="P649" i="34"/>
  <c r="O2342" i="34"/>
  <c r="O1592" i="34"/>
  <c r="U1316" i="34"/>
  <c r="Q1859" i="34"/>
  <c r="O1787" i="34"/>
  <c r="Z1801" i="34"/>
  <c r="O1823" i="34"/>
  <c r="Z1865" i="34"/>
  <c r="O1829" i="34"/>
  <c r="U1878" i="34"/>
  <c r="P1862" i="34"/>
  <c r="U1826" i="34"/>
  <c r="O1854" i="34"/>
  <c r="P1778" i="34"/>
  <c r="Q1816" i="34"/>
  <c r="U1913" i="34"/>
  <c r="Q1921" i="34"/>
  <c r="O1960" i="34"/>
  <c r="Z1968" i="34"/>
  <c r="P1984" i="34"/>
  <c r="Z1992" i="34"/>
  <c r="U2046" i="34"/>
  <c r="P2265" i="34"/>
  <c r="P2300" i="34"/>
  <c r="U2306" i="34"/>
  <c r="O2291" i="34"/>
  <c r="Q2038" i="34"/>
  <c r="U1740" i="34"/>
  <c r="U1461" i="34"/>
  <c r="U1495" i="34"/>
  <c r="P1513" i="34"/>
  <c r="Q1529" i="34"/>
  <c r="A1502" i="34"/>
  <c r="O1269" i="34"/>
  <c r="P1310" i="34"/>
  <c r="Q1440" i="34"/>
  <c r="O1404" i="34"/>
  <c r="Z1332" i="34"/>
  <c r="O1152" i="34"/>
  <c r="Z639" i="34"/>
  <c r="A264" i="34"/>
  <c r="U264" i="34"/>
  <c r="Z465" i="34"/>
  <c r="U465" i="34"/>
  <c r="O365" i="34"/>
  <c r="P365" i="34"/>
  <c r="A742" i="34"/>
  <c r="Z742" i="34"/>
  <c r="Q742" i="34"/>
  <c r="O742" i="34"/>
  <c r="A689" i="34"/>
  <c r="U689" i="34"/>
  <c r="Z690" i="34"/>
  <c r="U690" i="34"/>
  <c r="Q703" i="34"/>
  <c r="A703" i="34"/>
  <c r="Z703" i="34"/>
  <c r="O703" i="34"/>
  <c r="P711" i="34"/>
  <c r="Q711" i="34"/>
  <c r="O723" i="34"/>
  <c r="U723" i="34"/>
  <c r="A723" i="34"/>
  <c r="P727" i="34"/>
  <c r="Q727" i="34"/>
  <c r="Z735" i="34"/>
  <c r="U735" i="34"/>
  <c r="P735" i="34"/>
  <c r="O510" i="34"/>
  <c r="Q510" i="34"/>
  <c r="A510" i="34"/>
  <c r="U510" i="34"/>
  <c r="P510" i="34"/>
  <c r="Z510" i="34"/>
  <c r="J234" i="55"/>
  <c r="J118" i="55"/>
  <c r="J92" i="55"/>
  <c r="O375" i="34"/>
  <c r="P464" i="34"/>
  <c r="Q464" i="34"/>
  <c r="P475" i="34"/>
  <c r="A475" i="34"/>
  <c r="O114" i="34"/>
  <c r="Z114" i="34"/>
  <c r="P723" i="34"/>
  <c r="A410" i="34"/>
  <c r="Q410" i="34"/>
  <c r="P410" i="34"/>
  <c r="O410" i="34"/>
  <c r="U410" i="34"/>
  <c r="U394" i="34"/>
  <c r="Q394" i="34"/>
  <c r="O394" i="34"/>
  <c r="A394" i="34"/>
  <c r="P394" i="34"/>
  <c r="Z394" i="34"/>
  <c r="O335" i="34"/>
  <c r="Z335" i="34"/>
  <c r="P335" i="34"/>
  <c r="Q335" i="34"/>
  <c r="U335" i="34"/>
  <c r="U437" i="34"/>
  <c r="A711" i="34"/>
  <c r="P689" i="34"/>
  <c r="J277" i="55"/>
  <c r="J266" i="55"/>
  <c r="J284" i="55"/>
  <c r="J306" i="55"/>
  <c r="O405" i="34"/>
  <c r="P402" i="34"/>
  <c r="A402" i="34"/>
  <c r="P351" i="34"/>
  <c r="O349" i="34"/>
  <c r="U339" i="34"/>
  <c r="A337" i="34"/>
  <c r="O340" i="34"/>
  <c r="A336" i="34"/>
  <c r="P342" i="34"/>
  <c r="O342" i="34"/>
  <c r="A334" i="34"/>
  <c r="U328" i="34"/>
  <c r="P324" i="34"/>
  <c r="Z325" i="34"/>
  <c r="A331" i="34"/>
  <c r="Z314" i="34"/>
  <c r="Q317" i="34"/>
  <c r="P317" i="34"/>
  <c r="U319" i="34"/>
  <c r="Q586" i="34"/>
  <c r="Q585" i="34"/>
  <c r="A580" i="34"/>
  <c r="U580" i="34"/>
  <c r="A572" i="34"/>
  <c r="U572" i="34"/>
  <c r="Q571" i="34"/>
  <c r="Z559" i="34"/>
  <c r="O559" i="34"/>
  <c r="O523" i="34"/>
  <c r="Q523" i="34"/>
  <c r="Z527" i="34"/>
  <c r="O527" i="34"/>
  <c r="Z234" i="34"/>
  <c r="T234" i="34"/>
  <c r="Q234" i="34"/>
  <c r="A234" i="34"/>
  <c r="U234" i="34"/>
  <c r="R234" i="34"/>
  <c r="O234" i="34"/>
  <c r="S234" i="34"/>
  <c r="P234" i="34"/>
  <c r="Z617" i="34"/>
  <c r="Q617" i="34"/>
  <c r="J211" i="55"/>
  <c r="J287" i="55"/>
  <c r="J221" i="55"/>
  <c r="O490" i="34"/>
  <c r="U490" i="34"/>
  <c r="Q166" i="34"/>
  <c r="P166" i="34"/>
  <c r="Z166" i="34"/>
  <c r="O166" i="34"/>
  <c r="U166" i="34"/>
  <c r="A166" i="34"/>
  <c r="Z153" i="34"/>
  <c r="P153" i="34"/>
  <c r="O153" i="34"/>
  <c r="Q153" i="34"/>
  <c r="A153" i="34"/>
  <c r="U153" i="34"/>
  <c r="Q741" i="34"/>
  <c r="Z702" i="34"/>
  <c r="Q730" i="34"/>
  <c r="U714" i="34"/>
  <c r="A710" i="34"/>
  <c r="A738" i="34"/>
  <c r="A722" i="34"/>
  <c r="A712" i="34"/>
  <c r="Q680" i="34"/>
  <c r="A680" i="34"/>
  <c r="J260" i="55"/>
  <c r="J298" i="55"/>
  <c r="J319" i="55"/>
  <c r="J189" i="55"/>
  <c r="J334" i="55"/>
  <c r="J231" i="55"/>
  <c r="P785" i="34"/>
  <c r="O763" i="34"/>
  <c r="O402" i="34"/>
  <c r="Q351" i="34"/>
  <c r="Q349" i="34"/>
  <c r="Z339" i="34"/>
  <c r="P339" i="34"/>
  <c r="A340" i="34"/>
  <c r="Z340" i="34"/>
  <c r="A342" i="34"/>
  <c r="U334" i="34"/>
  <c r="Q324" i="34"/>
  <c r="U325" i="34"/>
  <c r="U331" i="34"/>
  <c r="A314" i="34"/>
  <c r="P314" i="34"/>
  <c r="O317" i="34"/>
  <c r="P571" i="34"/>
  <c r="Q544" i="34"/>
  <c r="U543" i="34"/>
  <c r="P541" i="34"/>
  <c r="O542" i="34"/>
  <c r="O531" i="34"/>
  <c r="A516" i="34"/>
  <c r="Z516" i="34"/>
  <c r="Z511" i="34"/>
  <c r="A498" i="34"/>
  <c r="Q498" i="34"/>
  <c r="U883" i="34"/>
  <c r="P929" i="34"/>
  <c r="U912" i="34"/>
  <c r="O912" i="34"/>
  <c r="P172" i="34"/>
  <c r="O172" i="34"/>
  <c r="U168" i="34"/>
  <c r="Q154" i="34"/>
  <c r="Q151" i="34"/>
  <c r="U143" i="34"/>
  <c r="U149" i="34"/>
  <c r="Q145" i="34"/>
  <c r="U147" i="34"/>
  <c r="U158" i="34"/>
  <c r="U239" i="34"/>
  <c r="Q236" i="34"/>
  <c r="Z241" i="34"/>
  <c r="U238" i="34"/>
  <c r="P238" i="34"/>
  <c r="A145" i="34"/>
  <c r="O239" i="34"/>
  <c r="R236" i="34"/>
  <c r="S239" i="34"/>
  <c r="O149" i="34"/>
  <c r="Q912" i="34"/>
  <c r="A239" i="34"/>
  <c r="R241" i="34"/>
  <c r="A18" i="34"/>
  <c r="O18" i="34"/>
  <c r="Z18" i="34"/>
  <c r="Q18" i="34"/>
  <c r="O1316" i="34"/>
  <c r="Z1316" i="34"/>
  <c r="Z2051" i="34"/>
  <c r="P2051" i="34"/>
  <c r="U2020" i="34"/>
  <c r="O2020" i="34"/>
  <c r="Q1945" i="34"/>
  <c r="P1945" i="34"/>
  <c r="O1945" i="34"/>
  <c r="P2211" i="34"/>
  <c r="O2211" i="34"/>
  <c r="Q1592" i="34"/>
  <c r="Z1592" i="34"/>
  <c r="P1589" i="34"/>
  <c r="Z1589" i="34"/>
  <c r="J137" i="55"/>
  <c r="P93" i="34"/>
  <c r="U93" i="34"/>
  <c r="O2335" i="34"/>
  <c r="P2335" i="34"/>
  <c r="O1129" i="34"/>
  <c r="Z1129" i="34"/>
  <c r="U958" i="34"/>
  <c r="P958" i="34"/>
  <c r="O629" i="34"/>
  <c r="Q629" i="34"/>
  <c r="P629" i="34"/>
  <c r="Q1021" i="34"/>
  <c r="P1021" i="34"/>
  <c r="Q257" i="34"/>
  <c r="O257" i="34"/>
  <c r="U998" i="34"/>
  <c r="Q998" i="34"/>
  <c r="P2334" i="34"/>
  <c r="Q2334" i="34"/>
  <c r="U2433" i="34"/>
  <c r="Q2433" i="34"/>
  <c r="Q653" i="34"/>
  <c r="U653" i="34"/>
  <c r="Q1041" i="34"/>
  <c r="P1041" i="34"/>
  <c r="Q2236" i="34"/>
  <c r="P2236" i="34"/>
  <c r="P1108" i="34"/>
  <c r="O1108" i="34"/>
  <c r="O1149" i="34"/>
  <c r="Z1149" i="34"/>
  <c r="Q1321" i="34"/>
  <c r="P1321" i="34"/>
  <c r="Q1337" i="34"/>
  <c r="P1337" i="34"/>
  <c r="Q1353" i="34"/>
  <c r="P1353" i="34"/>
  <c r="Q1369" i="34"/>
  <c r="P1369" i="34"/>
  <c r="Q1385" i="34"/>
  <c r="P1385" i="34"/>
  <c r="Q1393" i="34"/>
  <c r="P1393" i="34"/>
  <c r="U1393" i="34"/>
  <c r="Q1405" i="34"/>
  <c r="P1405" i="34"/>
  <c r="Q1421" i="34"/>
  <c r="P1421" i="34"/>
  <c r="Q1437" i="34"/>
  <c r="P1437" i="34"/>
  <c r="Q1552" i="34"/>
  <c r="P1552" i="34"/>
  <c r="Q1571" i="34"/>
  <c r="O1571" i="34"/>
  <c r="Q1261" i="34"/>
  <c r="P1261" i="34"/>
  <c r="Q1279" i="34"/>
  <c r="O1279" i="34"/>
  <c r="A1450" i="34"/>
  <c r="O1450" i="34"/>
  <c r="Q1511" i="34"/>
  <c r="O1511" i="34"/>
  <c r="Q1536" i="34"/>
  <c r="P1536" i="34"/>
  <c r="Q1481" i="34"/>
  <c r="P1481" i="34"/>
  <c r="Q1512" i="34"/>
  <c r="P1512" i="34"/>
  <c r="Q1530" i="34"/>
  <c r="P1530" i="34"/>
  <c r="O1598" i="34"/>
  <c r="Z1598" i="34"/>
  <c r="Q1868" i="34"/>
  <c r="P1868" i="34"/>
  <c r="Q1782" i="34"/>
  <c r="P1782" i="34"/>
  <c r="Q2037" i="34"/>
  <c r="P2037" i="34"/>
  <c r="Q1575" i="34"/>
  <c r="O1575" i="34"/>
  <c r="P1731" i="34"/>
  <c r="O1731" i="34"/>
  <c r="O2311" i="34"/>
  <c r="Z2311" i="34"/>
  <c r="O2318" i="34"/>
  <c r="Z2318" i="34"/>
  <c r="Q2262" i="34"/>
  <c r="P2262" i="34"/>
  <c r="Q2284" i="34"/>
  <c r="P2284" i="34"/>
  <c r="Q2267" i="34"/>
  <c r="O2267" i="34"/>
  <c r="Q2217" i="34"/>
  <c r="P2217" i="34"/>
  <c r="Q2045" i="34"/>
  <c r="P2045" i="34"/>
  <c r="Q1995" i="34"/>
  <c r="O1995" i="34"/>
  <c r="Q1979" i="34"/>
  <c r="O1979" i="34"/>
  <c r="Q1963" i="34"/>
  <c r="O1963" i="34"/>
  <c r="Q1947" i="34"/>
  <c r="O1947" i="34"/>
  <c r="Q1901" i="34"/>
  <c r="P1901" i="34"/>
  <c r="Q1835" i="34"/>
  <c r="O1835" i="34"/>
  <c r="Q1856" i="34"/>
  <c r="P1856" i="34"/>
  <c r="Q1861" i="34"/>
  <c r="P1861" i="34"/>
  <c r="Q1789" i="34"/>
  <c r="P1789" i="34"/>
  <c r="Q1797" i="34"/>
  <c r="P1797" i="34"/>
  <c r="P1747" i="34"/>
  <c r="Z1747" i="34"/>
  <c r="P74" i="34"/>
  <c r="Q74" i="34"/>
  <c r="O74" i="34"/>
  <c r="U482" i="34"/>
  <c r="P482" i="34"/>
  <c r="Z1088" i="34"/>
  <c r="O1088" i="34"/>
  <c r="O1206" i="34"/>
  <c r="P1206" i="34"/>
  <c r="O2367" i="34"/>
  <c r="U2367" i="34"/>
  <c r="Q2367" i="34"/>
  <c r="U2336" i="34"/>
  <c r="Z2336" i="34"/>
  <c r="Z2379" i="34"/>
  <c r="U2379" i="34"/>
  <c r="O2379" i="34"/>
  <c r="Q2424" i="34"/>
  <c r="U2424" i="34"/>
  <c r="P1132" i="34"/>
  <c r="Q1132" i="34"/>
  <c r="Z1132" i="34"/>
  <c r="O101" i="34"/>
  <c r="U101" i="34"/>
  <c r="Z1061" i="34"/>
  <c r="P1061" i="34"/>
  <c r="O1061" i="34"/>
  <c r="Q2398" i="34"/>
  <c r="U2398" i="34"/>
  <c r="U2431" i="34"/>
  <c r="P2431" i="34"/>
  <c r="P242" i="34"/>
  <c r="Q242" i="34"/>
  <c r="U1116" i="34"/>
  <c r="P1116" i="34"/>
  <c r="Q1133" i="34"/>
  <c r="P1133" i="34"/>
  <c r="O2320" i="34"/>
  <c r="Q2320" i="34"/>
  <c r="O2404" i="34"/>
  <c r="Z2404" i="34"/>
  <c r="Q277" i="34"/>
  <c r="U277" i="34"/>
  <c r="P267" i="34"/>
  <c r="U267" i="34"/>
  <c r="P353" i="34"/>
  <c r="Q353" i="34"/>
  <c r="O1119" i="34"/>
  <c r="Q1119" i="34"/>
  <c r="Q1418" i="34"/>
  <c r="O1418" i="34"/>
  <c r="O1570" i="34"/>
  <c r="Q1570" i="34"/>
  <c r="Z1572" i="34"/>
  <c r="O1572" i="34"/>
  <c r="P1240" i="34"/>
  <c r="Z1240" i="34"/>
  <c r="U1253" i="34"/>
  <c r="P1253" i="34"/>
  <c r="U1262" i="34"/>
  <c r="O1262" i="34"/>
  <c r="P1271" i="34"/>
  <c r="Q1271" i="34"/>
  <c r="Z1276" i="34"/>
  <c r="U1276" i="34"/>
  <c r="U1280" i="34"/>
  <c r="P1280" i="34"/>
  <c r="P1443" i="34"/>
  <c r="U1443" i="34"/>
  <c r="Z1447" i="34"/>
  <c r="P1447" i="34"/>
  <c r="Q1467" i="34"/>
  <c r="U1467" i="34"/>
  <c r="P1515" i="34"/>
  <c r="Z1515" i="34"/>
  <c r="Z1533" i="34"/>
  <c r="P1533" i="34"/>
  <c r="Q1479" i="34"/>
  <c r="Z1479" i="34"/>
  <c r="O1534" i="34"/>
  <c r="P1534" i="34"/>
  <c r="U1470" i="34"/>
  <c r="Q1470" i="34"/>
  <c r="Q1476" i="34"/>
  <c r="O1476" i="34"/>
  <c r="Z1524" i="34"/>
  <c r="Q1524" i="34"/>
  <c r="U1532" i="34"/>
  <c r="Z1532" i="34"/>
  <c r="O1488" i="34"/>
  <c r="Q1488" i="34"/>
  <c r="Z1497" i="34"/>
  <c r="U1497" i="34"/>
  <c r="U1493" i="34"/>
  <c r="O1493" i="34"/>
  <c r="O1472" i="34"/>
  <c r="U1472" i="34"/>
  <c r="Z1539" i="34"/>
  <c r="P1539" i="34"/>
  <c r="U1459" i="34"/>
  <c r="O1459" i="34"/>
  <c r="U1595" i="34"/>
  <c r="Q1595" i="34"/>
  <c r="U1729" i="34"/>
  <c r="O1729" i="34"/>
  <c r="E41" i="15" a="1"/>
  <c r="E41" i="15" s="1"/>
  <c r="A103" i="14"/>
  <c r="A1552" i="34"/>
  <c r="A2358" i="34"/>
  <c r="A1746" i="34"/>
  <c r="Z1591" i="34"/>
  <c r="O2210" i="34"/>
  <c r="O2053" i="34"/>
  <c r="Z1867" i="34"/>
  <c r="P1845" i="34"/>
  <c r="O1796" i="34"/>
  <c r="U1802" i="34"/>
  <c r="P1831" i="34"/>
  <c r="U1800" i="34"/>
  <c r="Q1805" i="34"/>
  <c r="Z1850" i="34"/>
  <c r="Q1773" i="34"/>
  <c r="O1781" i="34"/>
  <c r="Q1811" i="34"/>
  <c r="P1836" i="34"/>
  <c r="Z1824" i="34"/>
  <c r="P1793" i="34"/>
  <c r="Z1900" i="34"/>
  <c r="Z1911" i="34"/>
  <c r="Q1915" i="34"/>
  <c r="O1926" i="34"/>
  <c r="U1950" i="34"/>
  <c r="O1958" i="34"/>
  <c r="Z1962" i="34"/>
  <c r="Q1966" i="34"/>
  <c r="Z1974" i="34"/>
  <c r="Q1978" i="34"/>
  <c r="P1986" i="34"/>
  <c r="U1990" i="34"/>
  <c r="P2013" i="34"/>
  <c r="Z2023" i="34"/>
  <c r="P2044" i="34"/>
  <c r="O2048" i="34"/>
  <c r="U2071" i="34"/>
  <c r="P2215" i="34"/>
  <c r="U2239" i="34"/>
  <c r="Q2243" i="34"/>
  <c r="Z2276" i="34"/>
  <c r="Q2278" i="34"/>
  <c r="O2268" i="34"/>
  <c r="Q2275" i="34"/>
  <c r="P2256" i="34"/>
  <c r="Q2313" i="34"/>
  <c r="P2293" i="34"/>
  <c r="Z2257" i="34"/>
  <c r="U2254" i="34"/>
  <c r="U2304" i="34"/>
  <c r="U2298" i="34"/>
  <c r="P2289" i="34"/>
  <c r="Q1243" i="34"/>
  <c r="Q1308" i="34"/>
  <c r="Z1724" i="34"/>
  <c r="P1258" i="34"/>
  <c r="O1453" i="34"/>
  <c r="O1557" i="34"/>
  <c r="O1581" i="34"/>
  <c r="O1885" i="34"/>
  <c r="U2016" i="34"/>
  <c r="O1838" i="34"/>
  <c r="Z1814" i="34"/>
  <c r="Q1784" i="34"/>
  <c r="Z1877" i="34"/>
  <c r="Q1828" i="34"/>
  <c r="O1748" i="34"/>
  <c r="Q1745" i="34"/>
  <c r="Z1729" i="34"/>
  <c r="O1565" i="34"/>
  <c r="O1539" i="34"/>
  <c r="O1504" i="34"/>
  <c r="Q1493" i="34"/>
  <c r="U1488" i="34"/>
  <c r="Q1532" i="34"/>
  <c r="U1496" i="34"/>
  <c r="O1470" i="34"/>
  <c r="Z1534" i="34"/>
  <c r="P1503" i="34"/>
  <c r="O1515" i="34"/>
  <c r="P1451" i="34"/>
  <c r="Q1447" i="34"/>
  <c r="U1303" i="34"/>
  <c r="Q1276" i="34"/>
  <c r="U1266" i="34"/>
  <c r="Z1253" i="34"/>
  <c r="U1240" i="34"/>
  <c r="P1570" i="34"/>
  <c r="Z1728" i="34"/>
  <c r="Z1418" i="34"/>
  <c r="P1398" i="34"/>
  <c r="Q1390" i="34"/>
  <c r="P1366" i="34"/>
  <c r="U1358" i="34"/>
  <c r="Q1350" i="34"/>
  <c r="O1338" i="34"/>
  <c r="Q1330" i="34"/>
  <c r="Z1296" i="34"/>
  <c r="Q1154" i="34"/>
  <c r="Q2057" i="34"/>
  <c r="Q1884" i="34"/>
  <c r="U21" i="34"/>
  <c r="P1119" i="34"/>
  <c r="Z1133" i="34"/>
  <c r="Q1116" i="34"/>
  <c r="P2428" i="34"/>
  <c r="P1055" i="34"/>
  <c r="O1021" i="34"/>
  <c r="P1129" i="34"/>
  <c r="O2358" i="34"/>
  <c r="Q2397" i="34"/>
  <c r="Q2368" i="34"/>
  <c r="Z1172" i="34"/>
  <c r="O1097" i="34"/>
  <c r="A1097" i="34"/>
  <c r="Z1590" i="34"/>
  <c r="Z1839" i="34"/>
  <c r="Z1797" i="34"/>
  <c r="Z1825" i="34"/>
  <c r="U1809" i="34"/>
  <c r="U1874" i="34"/>
  <c r="U1789" i="34"/>
  <c r="Q1832" i="34"/>
  <c r="Q1786" i="34"/>
  <c r="Q1821" i="34"/>
  <c r="A1861" i="34"/>
  <c r="Q1863" i="34"/>
  <c r="Q1834" i="34"/>
  <c r="P1852" i="34"/>
  <c r="O1827" i="34"/>
  <c r="P1876" i="34"/>
  <c r="P1835" i="34"/>
  <c r="O1822" i="34"/>
  <c r="P1783" i="34"/>
  <c r="Z1847" i="34"/>
  <c r="Z1901" i="34"/>
  <c r="Z1912" i="34"/>
  <c r="U1916" i="34"/>
  <c r="U1920" i="34"/>
  <c r="U1947" i="34"/>
  <c r="Q1951" i="34"/>
  <c r="Q1955" i="34"/>
  <c r="Q1959" i="34"/>
  <c r="O1967" i="34"/>
  <c r="O1971" i="34"/>
  <c r="O1975" i="34"/>
  <c r="P1979" i="34"/>
  <c r="P1983" i="34"/>
  <c r="P1987" i="34"/>
  <c r="Z1991" i="34"/>
  <c r="Z1995" i="34"/>
  <c r="Z2014" i="34"/>
  <c r="U2024" i="34"/>
  <c r="U2029" i="34"/>
  <c r="U2045" i="34"/>
  <c r="Q2067" i="34"/>
  <c r="Q2072" i="34"/>
  <c r="Q2208" i="34"/>
  <c r="P2240" i="34"/>
  <c r="P2244" i="34"/>
  <c r="P2249" i="34"/>
  <c r="P2267" i="34"/>
  <c r="O2292" i="34"/>
  <c r="O2286" i="34"/>
  <c r="Z2273" i="34"/>
  <c r="Z2284" i="34"/>
  <c r="Q2301" i="34"/>
  <c r="U2259" i="34"/>
  <c r="U2261" i="34"/>
  <c r="U2262" i="34"/>
  <c r="Q2299" i="34"/>
  <c r="Q2296" i="34"/>
  <c r="Q2282" i="34"/>
  <c r="P2252" i="34"/>
  <c r="O2255" i="34"/>
  <c r="P2260" i="34"/>
  <c r="U2311" i="34"/>
  <c r="Z1256" i="34"/>
  <c r="O1313" i="34"/>
  <c r="Z1556" i="34"/>
  <c r="U1731" i="34"/>
  <c r="U1259" i="34"/>
  <c r="U1317" i="34"/>
  <c r="U1454" i="34"/>
  <c r="U1575" i="34"/>
  <c r="O1582" i="34"/>
  <c r="P1732" i="34"/>
  <c r="Q1902" i="34"/>
  <c r="P1886" i="34"/>
  <c r="O1775" i="34"/>
  <c r="P1812" i="34"/>
  <c r="O1782" i="34"/>
  <c r="O1776" i="34"/>
  <c r="P1815" i="34"/>
  <c r="Z1842" i="34"/>
  <c r="Z1868" i="34"/>
  <c r="U1741" i="34"/>
  <c r="Q1744" i="34"/>
  <c r="Q1735" i="34"/>
  <c r="P1598" i="34"/>
  <c r="O1594" i="34"/>
  <c r="Q1462" i="34"/>
  <c r="Q1458" i="34"/>
  <c r="P1492" i="34"/>
  <c r="P1490" i="34"/>
  <c r="O1523" i="34"/>
  <c r="O1512" i="34"/>
  <c r="O1482" i="34"/>
  <c r="O1514" i="34"/>
  <c r="Z1509" i="34"/>
  <c r="Z1481" i="34"/>
  <c r="Z1473" i="34"/>
  <c r="U1500" i="34"/>
  <c r="U1535" i="34"/>
  <c r="U1536" i="34"/>
  <c r="Q1477" i="34"/>
  <c r="Q1522" i="34"/>
  <c r="Q1527" i="34"/>
  <c r="P1506" i="34"/>
  <c r="P1466" i="34"/>
  <c r="P1450" i="34"/>
  <c r="P1446" i="34"/>
  <c r="P1306" i="34"/>
  <c r="P1302" i="34"/>
  <c r="P1279" i="34"/>
  <c r="P1275" i="34"/>
  <c r="O1270" i="34"/>
  <c r="Z1265" i="34"/>
  <c r="Z1261" i="34"/>
  <c r="U1252" i="34"/>
  <c r="Q1246" i="34"/>
  <c r="Q1239" i="34"/>
  <c r="U1571" i="34"/>
  <c r="Q1569" i="34"/>
  <c r="Q1311" i="34"/>
  <c r="P1727" i="34"/>
  <c r="O1750" i="34"/>
  <c r="P1286" i="34"/>
  <c r="P1441" i="34"/>
  <c r="O1437" i="34"/>
  <c r="O1433" i="34"/>
  <c r="O1429" i="34"/>
  <c r="Z1425" i="34"/>
  <c r="Z1421" i="34"/>
  <c r="Z1417" i="34"/>
  <c r="U1413" i="34"/>
  <c r="U1409" i="34"/>
  <c r="U1405" i="34"/>
  <c r="Q1401" i="34"/>
  <c r="Q1397" i="34"/>
  <c r="Q1389" i="34"/>
  <c r="P1381" i="34"/>
  <c r="P1377" i="34"/>
  <c r="P1373" i="34"/>
  <c r="O1369" i="34"/>
  <c r="O1365" i="34"/>
  <c r="O1361" i="34"/>
  <c r="Z1357" i="34"/>
  <c r="Z1353" i="34"/>
  <c r="Z1349" i="34"/>
  <c r="U1345" i="34"/>
  <c r="U1341" i="34"/>
  <c r="U1337" i="34"/>
  <c r="Q1333" i="34"/>
  <c r="Q1329" i="34"/>
  <c r="Q1325" i="34"/>
  <c r="O1295" i="34"/>
  <c r="Z1153" i="34"/>
  <c r="U1149" i="34"/>
  <c r="U1145" i="34"/>
  <c r="U1141" i="34"/>
  <c r="P1112" i="34"/>
  <c r="U1108" i="34"/>
  <c r="U1104" i="34"/>
  <c r="U2236" i="34"/>
  <c r="Q2056" i="34"/>
  <c r="Q2030" i="34"/>
  <c r="Q1883" i="34"/>
  <c r="P1006" i="34"/>
  <c r="Z267" i="34"/>
  <c r="P277" i="34"/>
  <c r="Q2404" i="34"/>
  <c r="P668" i="34"/>
  <c r="Z749" i="34"/>
  <c r="P101" i="34"/>
  <c r="Z482" i="34"/>
  <c r="Q2431" i="34"/>
  <c r="O958" i="34"/>
  <c r="O1132" i="34"/>
  <c r="Z2367" i="34"/>
  <c r="P998" i="34"/>
  <c r="U257" i="34"/>
  <c r="P2336" i="34"/>
  <c r="U1589" i="34"/>
  <c r="P1592" i="34"/>
  <c r="Q2211" i="34"/>
  <c r="Z2020" i="34"/>
  <c r="Q2051" i="34"/>
  <c r="U18" i="34"/>
  <c r="Z1160" i="34"/>
  <c r="P990" i="34"/>
  <c r="Z93" i="34"/>
  <c r="Q676" i="34"/>
  <c r="P676" i="34"/>
  <c r="U2378" i="34"/>
  <c r="O2378" i="34"/>
  <c r="Z2427" i="34"/>
  <c r="Q2427" i="34"/>
  <c r="P947" i="34"/>
  <c r="Z947" i="34"/>
  <c r="Q87" i="34"/>
  <c r="O87" i="34"/>
  <c r="Q1136" i="34"/>
  <c r="A1136" i="34"/>
  <c r="Z1136" i="34"/>
  <c r="P599" i="34"/>
  <c r="O599" i="34"/>
  <c r="P1123" i="34"/>
  <c r="A1123" i="34"/>
  <c r="Z1123" i="34"/>
  <c r="Q1023" i="34"/>
  <c r="O1023" i="34"/>
  <c r="P1110" i="34"/>
  <c r="O1110" i="34"/>
  <c r="P1235" i="34"/>
  <c r="O1235" i="34"/>
  <c r="A1339" i="34"/>
  <c r="P1339" i="34"/>
  <c r="Q1463" i="34"/>
  <c r="U1463" i="34"/>
  <c r="Q1840" i="34"/>
  <c r="O1840" i="34"/>
  <c r="Q1319" i="34"/>
  <c r="Z1319" i="34"/>
  <c r="A392" i="34"/>
  <c r="Z369" i="34"/>
  <c r="Z373" i="34"/>
  <c r="U681" i="34"/>
  <c r="P681" i="34"/>
  <c r="U707" i="34"/>
  <c r="Q707" i="34"/>
  <c r="Z421" i="34"/>
  <c r="P421" i="34"/>
  <c r="A589" i="34"/>
  <c r="Z589" i="34"/>
  <c r="P589" i="34"/>
  <c r="U589" i="34"/>
  <c r="O589" i="34"/>
  <c r="Q589" i="34"/>
  <c r="A369" i="34"/>
  <c r="P369" i="34"/>
  <c r="U455" i="34"/>
  <c r="Z422" i="34"/>
  <c r="A422" i="34"/>
  <c r="J14" i="55"/>
  <c r="Z399" i="34"/>
  <c r="O399" i="34"/>
  <c r="U399" i="34"/>
  <c r="A399" i="34"/>
  <c r="Q399" i="34"/>
  <c r="P399" i="34"/>
  <c r="A327" i="34"/>
  <c r="Z327" i="34"/>
  <c r="U327" i="34"/>
  <c r="P327" i="34"/>
  <c r="Z506" i="34"/>
  <c r="U506" i="34"/>
  <c r="A506" i="34"/>
  <c r="O506" i="34"/>
  <c r="P506" i="34"/>
  <c r="Q506" i="34"/>
  <c r="O445" i="34"/>
  <c r="Z445" i="34"/>
  <c r="O701" i="34"/>
  <c r="Q701" i="34"/>
  <c r="Z701" i="34"/>
  <c r="A721" i="34"/>
  <c r="Q721" i="34"/>
  <c r="U721" i="34"/>
  <c r="O721" i="34"/>
  <c r="P413" i="34"/>
  <c r="Z413" i="34"/>
  <c r="A413" i="34"/>
  <c r="O413" i="34"/>
  <c r="U413" i="34"/>
  <c r="A557" i="34"/>
  <c r="Z557" i="34"/>
  <c r="P557" i="34"/>
  <c r="U557" i="34"/>
  <c r="O557" i="34"/>
  <c r="Q557" i="34"/>
  <c r="P546" i="34"/>
  <c r="Z546" i="34"/>
  <c r="O546" i="34"/>
  <c r="U546" i="34"/>
  <c r="A546" i="34"/>
  <c r="Q546" i="34"/>
  <c r="P537" i="34"/>
  <c r="U537" i="34"/>
  <c r="O537" i="34"/>
  <c r="Q537" i="34"/>
  <c r="A537" i="34"/>
  <c r="Z537" i="34"/>
  <c r="P362" i="34"/>
  <c r="A362" i="34"/>
  <c r="U682" i="34"/>
  <c r="Q682" i="34"/>
  <c r="O682" i="34"/>
  <c r="Z682" i="34"/>
  <c r="U708" i="34"/>
  <c r="A708" i="34"/>
  <c r="Z708" i="34"/>
  <c r="O708" i="34"/>
  <c r="P291" i="34"/>
  <c r="U291" i="34"/>
  <c r="O291" i="34"/>
  <c r="Q291" i="34"/>
  <c r="A291" i="34"/>
  <c r="Z291" i="34"/>
  <c r="O570" i="34"/>
  <c r="Q570" i="34"/>
  <c r="P570" i="34"/>
  <c r="U570" i="34"/>
  <c r="A570" i="34"/>
  <c r="Z570" i="34"/>
  <c r="U711" i="34"/>
  <c r="O724" i="34"/>
  <c r="Q695" i="34"/>
  <c r="U679" i="34"/>
  <c r="P695" i="34"/>
  <c r="P679" i="34"/>
  <c r="U728" i="34"/>
  <c r="Q690" i="34"/>
  <c r="J161" i="55"/>
  <c r="J327" i="55"/>
  <c r="J337" i="55"/>
  <c r="U906" i="34"/>
  <c r="U724" i="34"/>
  <c r="P736" i="34"/>
  <c r="O679" i="34"/>
  <c r="O728" i="34"/>
  <c r="A728" i="34"/>
  <c r="A679" i="34"/>
  <c r="J190" i="55"/>
  <c r="J156" i="55"/>
  <c r="J324" i="55"/>
  <c r="O834" i="34"/>
  <c r="U803" i="34"/>
  <c r="U790" i="34"/>
  <c r="U769" i="34"/>
  <c r="A758" i="34"/>
  <c r="A437" i="34"/>
  <c r="O427" i="34"/>
  <c r="Z115" i="34"/>
  <c r="A735" i="34"/>
  <c r="O737" i="34"/>
  <c r="O702" i="34"/>
  <c r="A714" i="34"/>
  <c r="O680" i="34"/>
  <c r="P710" i="34"/>
  <c r="P728" i="34"/>
  <c r="Q712" i="34"/>
  <c r="U696" i="34"/>
  <c r="Q688" i="34"/>
  <c r="O690" i="34"/>
  <c r="P696" i="34"/>
  <c r="J301" i="55"/>
  <c r="J303" i="55"/>
  <c r="J296" i="55"/>
  <c r="J294" i="55"/>
  <c r="J136" i="55"/>
  <c r="J71" i="55"/>
  <c r="P702" i="34"/>
  <c r="Q800" i="34"/>
  <c r="P790" i="34"/>
  <c r="Z105" i="34"/>
  <c r="U105" i="34"/>
  <c r="P105" i="34"/>
  <c r="Q1137" i="34"/>
  <c r="Z1137" i="34"/>
  <c r="Q1002" i="34"/>
  <c r="U1002" i="34"/>
  <c r="U13" i="34"/>
  <c r="P13" i="34"/>
  <c r="U1238" i="34"/>
  <c r="Q1238" i="34"/>
  <c r="P1238" i="34"/>
  <c r="Z2055" i="34"/>
  <c r="U2055" i="34"/>
  <c r="P2235" i="34"/>
  <c r="Q2235" i="34"/>
  <c r="Z1103" i="34"/>
  <c r="Q1103" i="34"/>
  <c r="Z1107" i="34"/>
  <c r="O1107" i="34"/>
  <c r="U1107" i="34"/>
  <c r="P1298" i="34"/>
  <c r="Q1298" i="34"/>
  <c r="U1328" i="34"/>
  <c r="Z1328" i="34"/>
  <c r="P1328" i="34"/>
  <c r="O1336" i="34"/>
  <c r="U1336" i="34"/>
  <c r="Z1340" i="34"/>
  <c r="O1340" i="34"/>
  <c r="Q1340" i="34"/>
  <c r="U1344" i="34"/>
  <c r="O1344" i="34"/>
  <c r="O1352" i="34"/>
  <c r="Z1352" i="34"/>
  <c r="P1352" i="34"/>
  <c r="Z1356" i="34"/>
  <c r="P1356" i="34"/>
  <c r="U1360" i="34"/>
  <c r="O1360" i="34"/>
  <c r="O1368" i="34"/>
  <c r="P1368" i="34"/>
  <c r="Z1368" i="34"/>
  <c r="U1376" i="34"/>
  <c r="Q1376" i="34"/>
  <c r="O1376" i="34"/>
  <c r="O1384" i="34"/>
  <c r="U1384" i="34"/>
  <c r="Z1388" i="34"/>
  <c r="Q1388" i="34"/>
  <c r="U1392" i="34"/>
  <c r="Z1392" i="34"/>
  <c r="Q1392" i="34"/>
  <c r="O1400" i="34"/>
  <c r="Q1400" i="34"/>
  <c r="U1400" i="34"/>
  <c r="Z1404" i="34"/>
  <c r="U1404" i="34"/>
  <c r="U1408" i="34"/>
  <c r="O1408" i="34"/>
  <c r="Q1408" i="34"/>
  <c r="O1416" i="34"/>
  <c r="U1416" i="34"/>
  <c r="Z1420" i="34"/>
  <c r="O1420" i="34"/>
  <c r="P1420" i="34"/>
  <c r="U1424" i="34"/>
  <c r="P1424" i="34"/>
  <c r="O1432" i="34"/>
  <c r="Z1432" i="34"/>
  <c r="Z1436" i="34"/>
  <c r="P1436" i="34"/>
  <c r="O1436" i="34"/>
  <c r="U2213" i="34"/>
  <c r="O2213" i="34"/>
  <c r="O1568" i="34"/>
  <c r="P1568" i="34"/>
  <c r="U1245" i="34"/>
  <c r="Q1245" i="34"/>
  <c r="U1310" i="34"/>
  <c r="Q1310" i="34"/>
  <c r="Z1289" i="34"/>
  <c r="U1289" i="34"/>
  <c r="Z1293" i="34"/>
  <c r="Q1293" i="34"/>
  <c r="U1293" i="34"/>
  <c r="Z1242" i="34"/>
  <c r="Q1242" i="34"/>
  <c r="Z1251" i="34"/>
  <c r="O1251" i="34"/>
  <c r="U1255" i="34"/>
  <c r="Q1255" i="34"/>
  <c r="U1264" i="34"/>
  <c r="O1264" i="34"/>
  <c r="P1264" i="34"/>
  <c r="O1274" i="34"/>
  <c r="Q1274" i="34"/>
  <c r="P1274" i="34"/>
  <c r="Z1278" i="34"/>
  <c r="O1278" i="34"/>
  <c r="U1300" i="34"/>
  <c r="P1300" i="34"/>
  <c r="O1300" i="34"/>
  <c r="O1445" i="34"/>
  <c r="U1445" i="34"/>
  <c r="P1445" i="34"/>
  <c r="Z1449" i="34"/>
  <c r="P1449" i="34"/>
  <c r="U1457" i="34"/>
  <c r="Z1457" i="34"/>
  <c r="O1510" i="34"/>
  <c r="Z1510" i="34"/>
  <c r="U1510" i="34"/>
  <c r="U1502" i="34"/>
  <c r="P1502" i="34"/>
  <c r="P1471" i="34"/>
  <c r="U1471" i="34"/>
  <c r="Z1519" i="34"/>
  <c r="P1519" i="34"/>
  <c r="Q1519" i="34"/>
  <c r="U1529" i="34"/>
  <c r="O1529" i="34"/>
  <c r="O1480" i="34"/>
  <c r="Z1480" i="34"/>
  <c r="P1480" i="34"/>
  <c r="Z1507" i="34"/>
  <c r="O1507" i="34"/>
  <c r="U1513" i="34"/>
  <c r="O1513" i="34"/>
  <c r="O1485" i="34"/>
  <c r="P1485" i="34"/>
  <c r="Z1485" i="34"/>
  <c r="U1520" i="34"/>
  <c r="Q1520" i="34"/>
  <c r="O1520" i="34"/>
  <c r="O1501" i="34"/>
  <c r="U1501" i="34"/>
  <c r="Z1468" i="34"/>
  <c r="Q1468" i="34"/>
  <c r="U1464" i="34"/>
  <c r="Z1464" i="34"/>
  <c r="Q1464" i="34"/>
  <c r="U1593" i="34"/>
  <c r="O1593" i="34"/>
  <c r="P1593" i="34"/>
  <c r="Q1597" i="34"/>
  <c r="P1597" i="34"/>
  <c r="Q1734" i="34"/>
  <c r="Z1734" i="34"/>
  <c r="P1734" i="34"/>
  <c r="Z1740" i="34"/>
  <c r="Q1740" i="34"/>
  <c r="Z1808" i="34"/>
  <c r="O1808" i="34"/>
  <c r="P1808" i="34"/>
  <c r="U1864" i="34"/>
  <c r="P1864" i="34"/>
  <c r="O1873" i="34"/>
  <c r="Z1873" i="34"/>
  <c r="Z1817" i="34"/>
  <c r="P1817" i="34"/>
  <c r="O1817" i="34"/>
  <c r="U1774" i="34"/>
  <c r="O1774" i="34"/>
  <c r="P1903" i="34"/>
  <c r="O1903" i="34"/>
  <c r="Z2038" i="34"/>
  <c r="U2038" i="34"/>
  <c r="U1922" i="34"/>
  <c r="Q1922" i="34"/>
  <c r="U1733" i="34"/>
  <c r="Q1733" i="34"/>
  <c r="Z1579" i="34"/>
  <c r="Q1579" i="34"/>
  <c r="U1579" i="34"/>
  <c r="U1455" i="34"/>
  <c r="Z1455" i="34"/>
  <c r="O1318" i="34"/>
  <c r="U1318" i="34"/>
  <c r="P1283" i="34"/>
  <c r="O1283" i="34"/>
  <c r="U1752" i="34"/>
  <c r="Q1752" i="34"/>
  <c r="U1573" i="34"/>
  <c r="O1573" i="34"/>
  <c r="P1573" i="34"/>
  <c r="Z1257" i="34"/>
  <c r="P1257" i="34"/>
  <c r="O1257" i="34"/>
  <c r="Z2250" i="34"/>
  <c r="O2250" i="34"/>
  <c r="P2309" i="34"/>
  <c r="Z2309" i="34"/>
  <c r="U2309" i="34"/>
  <c r="O2280" i="34"/>
  <c r="U2280" i="34"/>
  <c r="P2280" i="34"/>
  <c r="Q2317" i="34"/>
  <c r="Z2317" i="34"/>
  <c r="U2291" i="34"/>
  <c r="Z2291" i="34"/>
  <c r="P2279" i="34"/>
  <c r="Z2279" i="34"/>
  <c r="U2279" i="34"/>
  <c r="U2288" i="34"/>
  <c r="Q2288" i="34"/>
  <c r="Z2288" i="34"/>
  <c r="U2308" i="34"/>
  <c r="Z2308" i="34"/>
  <c r="P2308" i="34"/>
  <c r="Q2300" i="34"/>
  <c r="Z2300" i="34"/>
  <c r="U2270" i="34"/>
  <c r="Z2270" i="34"/>
  <c r="O2265" i="34"/>
  <c r="Q2265" i="34"/>
  <c r="Z2277" i="34"/>
  <c r="Q2277" i="34"/>
  <c r="P2277" i="34"/>
  <c r="U2269" i="34"/>
  <c r="O2269" i="34"/>
  <c r="O2241" i="34"/>
  <c r="Q2241" i="34"/>
  <c r="Z2218" i="34"/>
  <c r="U2218" i="34"/>
  <c r="O2218" i="34"/>
  <c r="U2209" i="34"/>
  <c r="Z2209" i="34"/>
  <c r="P2209" i="34"/>
  <c r="O2068" i="34"/>
  <c r="Z2068" i="34"/>
  <c r="U2068" i="34"/>
  <c r="Z2046" i="34"/>
  <c r="O2046" i="34"/>
  <c r="P2046" i="34"/>
  <c r="U2032" i="34"/>
  <c r="O2032" i="34"/>
  <c r="O2025" i="34"/>
  <c r="U2025" i="34"/>
  <c r="P2015" i="34"/>
  <c r="O2015" i="34"/>
  <c r="Z2015" i="34"/>
  <c r="Z2011" i="34"/>
  <c r="O2011" i="34"/>
  <c r="U1992" i="34"/>
  <c r="P1992" i="34"/>
  <c r="Q1992" i="34"/>
  <c r="O1984" i="34"/>
  <c r="Q1984" i="34"/>
  <c r="Z1980" i="34"/>
  <c r="Q1980" i="34"/>
  <c r="U1976" i="34"/>
  <c r="Q1976" i="34"/>
  <c r="O1968" i="34"/>
  <c r="U1968" i="34"/>
  <c r="Z1964" i="34"/>
  <c r="U1964" i="34"/>
  <c r="U1960" i="34"/>
  <c r="Z1960" i="34"/>
  <c r="O1952" i="34"/>
  <c r="Z1952" i="34"/>
  <c r="Z1948" i="34"/>
  <c r="O1948" i="34"/>
  <c r="U1921" i="34"/>
  <c r="O1921" i="34"/>
  <c r="O1913" i="34"/>
  <c r="P1913" i="34"/>
  <c r="Z1909" i="34"/>
  <c r="P1909" i="34"/>
  <c r="U1816" i="34"/>
  <c r="P1816" i="34"/>
  <c r="O1866" i="34"/>
  <c r="Q1866" i="34"/>
  <c r="Z1778" i="34"/>
  <c r="Q1778" i="34"/>
  <c r="U1810" i="34"/>
  <c r="Q1810" i="34"/>
  <c r="P1879" i="34"/>
  <c r="U1879" i="34"/>
  <c r="U251" i="34"/>
  <c r="Q251" i="34"/>
  <c r="P251" i="34"/>
  <c r="J132" i="55"/>
  <c r="U686" i="34"/>
  <c r="P686" i="34"/>
  <c r="A686" i="34"/>
  <c r="O686" i="34"/>
  <c r="Z686" i="34"/>
  <c r="Q686" i="34"/>
  <c r="A685" i="34"/>
  <c r="Q685" i="34"/>
  <c r="P685" i="34"/>
  <c r="Q374" i="34"/>
  <c r="A374" i="34"/>
  <c r="Z677" i="34"/>
  <c r="U677" i="34"/>
  <c r="U694" i="34"/>
  <c r="Q694" i="34"/>
  <c r="P694" i="34"/>
  <c r="A694" i="34"/>
  <c r="O694" i="34"/>
  <c r="Z694" i="34"/>
  <c r="O748" i="34"/>
  <c r="Z748" i="34"/>
  <c r="A693" i="34"/>
  <c r="Z693" i="34"/>
  <c r="Q693" i="34"/>
  <c r="U693" i="34"/>
  <c r="Z381" i="34"/>
  <c r="Z371" i="34"/>
  <c r="U462" i="34"/>
  <c r="Q423" i="34"/>
  <c r="Q118" i="34"/>
  <c r="Q561" i="34"/>
  <c r="A561" i="34"/>
  <c r="P561" i="34"/>
  <c r="Z561" i="34"/>
  <c r="O561" i="34"/>
  <c r="U561" i="34"/>
  <c r="Q532" i="34"/>
  <c r="P532" i="34"/>
  <c r="Z532" i="34"/>
  <c r="O532" i="34"/>
  <c r="U532" i="34"/>
  <c r="A532" i="34"/>
  <c r="Z605" i="34"/>
  <c r="A605" i="34"/>
  <c r="P605" i="34"/>
  <c r="U605" i="34"/>
  <c r="Z609" i="34"/>
  <c r="A609" i="34"/>
  <c r="U609" i="34"/>
  <c r="O609" i="34"/>
  <c r="P609" i="34"/>
  <c r="Q609" i="34"/>
  <c r="Z616" i="34"/>
  <c r="Q616" i="34"/>
  <c r="U616" i="34"/>
  <c r="A616" i="34"/>
  <c r="P616" i="34"/>
  <c r="O616" i="34"/>
  <c r="A480" i="34"/>
  <c r="Q360" i="34"/>
  <c r="P455" i="34"/>
  <c r="Z365" i="34"/>
  <c r="O474" i="34"/>
  <c r="A423" i="34"/>
  <c r="Q470" i="34"/>
  <c r="A139" i="34"/>
  <c r="Q112" i="34"/>
  <c r="U742" i="34"/>
  <c r="P742" i="34"/>
  <c r="U727" i="34"/>
  <c r="Q723" i="34"/>
  <c r="Q708" i="34"/>
  <c r="A730" i="34"/>
  <c r="Z714" i="34"/>
  <c r="P703" i="34"/>
  <c r="O696" i="34"/>
  <c r="P683" i="34"/>
  <c r="U710" i="34"/>
  <c r="O712" i="34"/>
  <c r="Q696" i="34"/>
  <c r="Z684" i="34"/>
  <c r="U678" i="34"/>
  <c r="A681" i="34"/>
  <c r="J245" i="55"/>
  <c r="Z400" i="34"/>
  <c r="P400" i="34"/>
  <c r="U400" i="34"/>
  <c r="O400" i="34"/>
  <c r="Q400" i="34"/>
  <c r="A400" i="34"/>
  <c r="Z347" i="34"/>
  <c r="A347" i="34"/>
  <c r="Q347" i="34"/>
  <c r="O347" i="34"/>
  <c r="P347" i="34"/>
  <c r="U347" i="34"/>
  <c r="P566" i="34"/>
  <c r="Z566" i="34"/>
  <c r="O566" i="34"/>
  <c r="U566" i="34"/>
  <c r="A566" i="34"/>
  <c r="Q566" i="34"/>
  <c r="A886" i="34"/>
  <c r="Q886" i="34"/>
  <c r="U886" i="34"/>
  <c r="O886" i="34"/>
  <c r="U162" i="34"/>
  <c r="A162" i="34"/>
  <c r="Q162" i="34"/>
  <c r="P162" i="34"/>
  <c r="Z162" i="34"/>
  <c r="O162" i="34"/>
  <c r="O178" i="34"/>
  <c r="Q178" i="34"/>
  <c r="A178" i="34"/>
  <c r="S178" i="34"/>
  <c r="U178" i="34"/>
  <c r="Z178" i="34"/>
  <c r="T178" i="34"/>
  <c r="R178" i="34"/>
  <c r="P178" i="34"/>
  <c r="Z184" i="34"/>
  <c r="O184" i="34"/>
  <c r="S184" i="34"/>
  <c r="R184" i="34"/>
  <c r="P184" i="34"/>
  <c r="Q184" i="34"/>
  <c r="U184" i="34"/>
  <c r="T184" i="34"/>
  <c r="A184" i="34"/>
  <c r="Z226" i="34"/>
  <c r="R226" i="34"/>
  <c r="U226" i="34"/>
  <c r="A226" i="34"/>
  <c r="O226" i="34"/>
  <c r="P226" i="34"/>
  <c r="S226" i="34"/>
  <c r="T226" i="34"/>
  <c r="Q226" i="34"/>
  <c r="Z415" i="34"/>
  <c r="O415" i="34"/>
  <c r="U415" i="34"/>
  <c r="P415" i="34"/>
  <c r="Q415" i="34"/>
  <c r="P409" i="34"/>
  <c r="Z409" i="34"/>
  <c r="O409" i="34"/>
  <c r="U409" i="34"/>
  <c r="A409" i="34"/>
  <c r="Q409" i="34"/>
  <c r="U285" i="34"/>
  <c r="Q285" i="34"/>
  <c r="O582" i="34"/>
  <c r="U582" i="34"/>
  <c r="P582" i="34"/>
  <c r="Z582" i="34"/>
  <c r="A582" i="34"/>
  <c r="Q582" i="34"/>
  <c r="U894" i="34"/>
  <c r="O894" i="34"/>
  <c r="A894" i="34"/>
  <c r="Z894" i="34"/>
  <c r="P894" i="34"/>
  <c r="J125" i="55"/>
  <c r="J20" i="55"/>
  <c r="A472" i="34"/>
  <c r="Z393" i="34"/>
  <c r="Z386" i="34"/>
  <c r="O367" i="34"/>
  <c r="O461" i="34"/>
  <c r="Z473" i="34"/>
  <c r="O122" i="34"/>
  <c r="A727" i="34"/>
  <c r="Q735" i="34"/>
  <c r="Z723" i="34"/>
  <c r="O710" i="34"/>
  <c r="O678" i="34"/>
  <c r="J206" i="55"/>
  <c r="J201" i="55"/>
  <c r="J12" i="55"/>
  <c r="J30" i="55"/>
  <c r="P293" i="34"/>
  <c r="O293" i="34"/>
  <c r="A293" i="34"/>
  <c r="Z293" i="34"/>
  <c r="Q515" i="34"/>
  <c r="A515" i="34"/>
  <c r="P515" i="34"/>
  <c r="Z515" i="34"/>
  <c r="O515" i="34"/>
  <c r="U515" i="34"/>
  <c r="A916" i="34"/>
  <c r="U916" i="34"/>
  <c r="Z916" i="34"/>
  <c r="P916" i="34"/>
  <c r="O916" i="34"/>
  <c r="Q916" i="34"/>
  <c r="Z235" i="34"/>
  <c r="R235" i="34"/>
  <c r="A235" i="34"/>
  <c r="P235" i="34"/>
  <c r="S235" i="34"/>
  <c r="O235" i="34"/>
  <c r="T235" i="34"/>
  <c r="Q235" i="34"/>
  <c r="U235" i="34"/>
  <c r="T237" i="34"/>
  <c r="A237" i="34"/>
  <c r="P237" i="34"/>
  <c r="Z237" i="34"/>
  <c r="R237" i="34"/>
  <c r="U237" i="34"/>
  <c r="S237" i="34"/>
  <c r="O237" i="34"/>
  <c r="Q237" i="34"/>
  <c r="Z217" i="34"/>
  <c r="S217" i="34"/>
  <c r="Q217" i="34"/>
  <c r="A217" i="34"/>
  <c r="U217" i="34"/>
  <c r="R217" i="34"/>
  <c r="O217" i="34"/>
  <c r="T217" i="34"/>
  <c r="P217" i="34"/>
  <c r="Z611" i="34"/>
  <c r="P611" i="34"/>
  <c r="A611" i="34"/>
  <c r="O611" i="34"/>
  <c r="U611" i="34"/>
  <c r="Q611" i="34"/>
  <c r="Z827" i="34"/>
  <c r="A421" i="34"/>
  <c r="U890" i="34"/>
  <c r="Q931" i="34"/>
  <c r="P899" i="34"/>
  <c r="U617" i="34"/>
  <c r="P617" i="34"/>
  <c r="J254" i="55"/>
  <c r="J342" i="55"/>
  <c r="U421" i="34"/>
  <c r="U418" i="34"/>
  <c r="Q413" i="34"/>
  <c r="Z410" i="34"/>
  <c r="U351" i="34"/>
  <c r="A351" i="34"/>
  <c r="Q856" i="34"/>
  <c r="P890" i="34"/>
  <c r="P931" i="34"/>
  <c r="J178" i="55"/>
  <c r="Q827" i="34"/>
  <c r="P781" i="34"/>
  <c r="Q421" i="34"/>
  <c r="Q418" i="34"/>
  <c r="O418" i="34"/>
  <c r="O617" i="34"/>
  <c r="J203" i="55"/>
  <c r="J276" i="55"/>
  <c r="J180" i="55"/>
  <c r="J217" i="55"/>
  <c r="J261" i="55"/>
  <c r="J212" i="55"/>
  <c r="J244" i="55"/>
  <c r="U785" i="34"/>
  <c r="U775" i="34"/>
  <c r="J233" i="55"/>
  <c r="J151" i="55"/>
  <c r="A890" i="34"/>
  <c r="A617" i="34"/>
  <c r="U1545" i="34"/>
  <c r="Q1545" i="34"/>
  <c r="P1236" i="34"/>
  <c r="Q1236" i="34"/>
  <c r="O1884" i="34"/>
  <c r="U1884" i="34"/>
  <c r="Z2031" i="34"/>
  <c r="U2031" i="34"/>
  <c r="U2057" i="34"/>
  <c r="Z2057" i="34"/>
  <c r="Q2237" i="34"/>
  <c r="Z2237" i="34"/>
  <c r="P1105" i="34"/>
  <c r="U1105" i="34"/>
  <c r="Z1109" i="34"/>
  <c r="U1109" i="34"/>
  <c r="Q1113" i="34"/>
  <c r="U1113" i="34"/>
  <c r="P1142" i="34"/>
  <c r="U1142" i="34"/>
  <c r="O1146" i="34"/>
  <c r="U1146" i="34"/>
  <c r="U1150" i="34"/>
  <c r="Z1150" i="34"/>
  <c r="P1154" i="34"/>
  <c r="U1154" i="34"/>
  <c r="P1234" i="34"/>
  <c r="Z1234" i="34"/>
  <c r="O1296" i="34"/>
  <c r="P1296" i="34"/>
  <c r="Z1322" i="34"/>
  <c r="P1322" i="34"/>
  <c r="Q1326" i="34"/>
  <c r="O1326" i="34"/>
  <c r="O1330" i="34"/>
  <c r="P1330" i="34"/>
  <c r="Z1334" i="34"/>
  <c r="P1334" i="34"/>
  <c r="U1338" i="34"/>
  <c r="P1338" i="34"/>
  <c r="O1346" i="34"/>
  <c r="Q1346" i="34"/>
  <c r="U1350" i="34"/>
  <c r="A1350" i="34"/>
  <c r="P1350" i="34"/>
  <c r="O1358" i="34"/>
  <c r="Q1358" i="34"/>
  <c r="Z1362" i="34"/>
  <c r="Q1362" i="34"/>
  <c r="U1366" i="34"/>
  <c r="Q1366" i="34"/>
  <c r="Q1370" i="34"/>
  <c r="U1370" i="34"/>
  <c r="O1374" i="34"/>
  <c r="U1374" i="34"/>
  <c r="Z1378" i="34"/>
  <c r="U1378" i="34"/>
  <c r="U1382" i="34"/>
  <c r="Z1382" i="34"/>
  <c r="Q1386" i="34"/>
  <c r="Z1386" i="34"/>
  <c r="O1390" i="34"/>
  <c r="Z1390" i="34"/>
  <c r="Z1394" i="34"/>
  <c r="O1394" i="34"/>
  <c r="U1398" i="34"/>
  <c r="O1398" i="34"/>
  <c r="Q1402" i="34"/>
  <c r="O1402" i="34"/>
  <c r="O1406" i="34"/>
  <c r="P1406" i="34"/>
  <c r="Z1410" i="34"/>
  <c r="P1410" i="34"/>
  <c r="U1414" i="34"/>
  <c r="P1414" i="34"/>
  <c r="O1422" i="34"/>
  <c r="Q1422" i="34"/>
  <c r="Z1426" i="34"/>
  <c r="Q1426" i="34"/>
  <c r="U1430" i="34"/>
  <c r="Q1430" i="34"/>
  <c r="Q1434" i="34"/>
  <c r="U1434" i="34"/>
  <c r="O1438" i="34"/>
  <c r="U1438" i="34"/>
  <c r="Z1442" i="34"/>
  <c r="U1442" i="34"/>
  <c r="Q1287" i="34"/>
  <c r="U1287" i="34"/>
  <c r="Z1751" i="34"/>
  <c r="Q1751" i="34"/>
  <c r="Z1553" i="34"/>
  <c r="U1553" i="34"/>
  <c r="Q1728" i="34"/>
  <c r="U1728" i="34"/>
  <c r="Q1312" i="34"/>
  <c r="Z1312" i="34"/>
  <c r="O1806" i="34"/>
  <c r="Q1806" i="34"/>
  <c r="Z1320" i="34"/>
  <c r="Q1320" i="34"/>
  <c r="U2041" i="34"/>
  <c r="Q2041" i="34"/>
  <c r="A2019" i="34"/>
  <c r="Q2019" i="34"/>
  <c r="Z1924" i="34"/>
  <c r="Q1924" i="34"/>
  <c r="U2207" i="34"/>
  <c r="Q2207" i="34"/>
  <c r="O1586" i="34"/>
  <c r="P1586" i="34"/>
  <c r="U1590" i="34"/>
  <c r="P1590" i="34"/>
  <c r="U1867" i="34"/>
  <c r="U1790" i="34"/>
  <c r="Q1845" i="34"/>
  <c r="Q1796" i="34"/>
  <c r="Q1802" i="34"/>
  <c r="O1831" i="34"/>
  <c r="P1800" i="34"/>
  <c r="P1805" i="34"/>
  <c r="O1804" i="34"/>
  <c r="O1850" i="34"/>
  <c r="O1773" i="34"/>
  <c r="Z1853" i="34"/>
  <c r="Z1781" i="34"/>
  <c r="Z1811" i="34"/>
  <c r="U1871" i="34"/>
  <c r="U1836" i="34"/>
  <c r="U1824" i="34"/>
  <c r="Q1785" i="34"/>
  <c r="Q1793" i="34"/>
  <c r="Q1900" i="34"/>
  <c r="Q1911" i="34"/>
  <c r="U1915" i="34"/>
  <c r="U1919" i="34"/>
  <c r="Q1926" i="34"/>
  <c r="Q1950" i="34"/>
  <c r="Q1954" i="34"/>
  <c r="P1962" i="34"/>
  <c r="P1966" i="34"/>
  <c r="P1970" i="34"/>
  <c r="O1974" i="34"/>
  <c r="O1978" i="34"/>
  <c r="O1982" i="34"/>
  <c r="Z1986" i="34"/>
  <c r="Z1990" i="34"/>
  <c r="Z1994" i="34"/>
  <c r="U2013" i="34"/>
  <c r="U2023" i="34"/>
  <c r="U2028" i="34"/>
  <c r="Q2044" i="34"/>
  <c r="Q2048" i="34"/>
  <c r="Q2071" i="34"/>
  <c r="O2215" i="34"/>
  <c r="O2239" i="34"/>
  <c r="O2243" i="34"/>
  <c r="O2248" i="34"/>
  <c r="O2276" i="34"/>
  <c r="O2278" i="34"/>
  <c r="Z2272" i="34"/>
  <c r="Z2268" i="34"/>
  <c r="Z2275" i="34"/>
  <c r="U2287" i="34"/>
  <c r="U2256" i="34"/>
  <c r="P2313" i="34"/>
  <c r="O2303" i="34"/>
  <c r="Q2293" i="34"/>
  <c r="Q2257" i="34"/>
  <c r="Z2314" i="34"/>
  <c r="Z2304" i="34"/>
  <c r="P2298" i="34"/>
  <c r="U2312" i="34"/>
  <c r="O2289" i="34"/>
  <c r="Z1243" i="34"/>
  <c r="Z1308" i="34"/>
  <c r="Z1555" i="34"/>
  <c r="U1724" i="34"/>
  <c r="Q1258" i="34"/>
  <c r="U1315" i="34"/>
  <c r="U1453" i="34"/>
  <c r="U1557" i="34"/>
  <c r="P1581" i="34"/>
  <c r="Q1726" i="34"/>
  <c r="Q1885" i="34"/>
  <c r="Q2016" i="34"/>
  <c r="Q2050" i="34"/>
  <c r="P1814" i="34"/>
  <c r="P1784" i="34"/>
  <c r="P1848" i="34"/>
  <c r="O1877" i="34"/>
  <c r="O1828" i="34"/>
  <c r="O1830" i="34"/>
  <c r="U1748" i="34"/>
  <c r="U1745" i="34"/>
  <c r="U1737" i="34"/>
  <c r="Q1729" i="34"/>
  <c r="P1595" i="34"/>
  <c r="U1565" i="34"/>
  <c r="Q1459" i="34"/>
  <c r="Q1539" i="34"/>
  <c r="Q1472" i="34"/>
  <c r="P1493" i="34"/>
  <c r="P1497" i="34"/>
  <c r="P1488" i="34"/>
  <c r="O1489" i="34"/>
  <c r="O1532" i="34"/>
  <c r="O1524" i="34"/>
  <c r="Z1496" i="34"/>
  <c r="Z1476" i="34"/>
  <c r="Z1470" i="34"/>
  <c r="U1484" i="34"/>
  <c r="U1534" i="34"/>
  <c r="U1479" i="34"/>
  <c r="Q1503" i="34"/>
  <c r="Q1533" i="34"/>
  <c r="Q1515" i="34"/>
  <c r="O1451" i="34"/>
  <c r="O1447" i="34"/>
  <c r="O1443" i="34"/>
  <c r="P1303" i="34"/>
  <c r="O1280" i="34"/>
  <c r="O1276" i="34"/>
  <c r="Z1271" i="34"/>
  <c r="Z1266" i="34"/>
  <c r="Z1262" i="34"/>
  <c r="Q1253" i="34"/>
  <c r="Q1247" i="34"/>
  <c r="Q1240" i="34"/>
  <c r="U1572" i="34"/>
  <c r="U1570" i="34"/>
  <c r="O1728" i="34"/>
  <c r="O1553" i="34"/>
  <c r="P1751" i="34"/>
  <c r="P1442" i="34"/>
  <c r="Z1438" i="34"/>
  <c r="P1430" i="34"/>
  <c r="O1426" i="34"/>
  <c r="U1422" i="34"/>
  <c r="O1414" i="34"/>
  <c r="U1410" i="34"/>
  <c r="Q1406" i="34"/>
  <c r="Z1398" i="34"/>
  <c r="Q1394" i="34"/>
  <c r="O1386" i="34"/>
  <c r="Q1382" i="34"/>
  <c r="P1374" i="34"/>
  <c r="Z1370" i="34"/>
  <c r="P1362" i="34"/>
  <c r="Z1358" i="34"/>
  <c r="U1354" i="34"/>
  <c r="P1346" i="34"/>
  <c r="Z1342" i="34"/>
  <c r="Q1338" i="34"/>
  <c r="Z1330" i="34"/>
  <c r="U1326" i="34"/>
  <c r="Q1322" i="34"/>
  <c r="U1234" i="34"/>
  <c r="O1154" i="34"/>
  <c r="O1150" i="34"/>
  <c r="Q1142" i="34"/>
  <c r="O1113" i="34"/>
  <c r="Z1105" i="34"/>
  <c r="O2057" i="34"/>
  <c r="Q2031" i="34"/>
  <c r="Z1236" i="34"/>
  <c r="Z1545" i="34"/>
  <c r="O1590" i="34"/>
  <c r="P2207" i="34"/>
  <c r="U1924" i="34"/>
  <c r="P2041" i="34"/>
  <c r="O1320" i="34"/>
  <c r="U1806" i="34"/>
  <c r="U80" i="34"/>
  <c r="P80" i="34"/>
  <c r="Z363" i="34"/>
  <c r="O363" i="34"/>
  <c r="P363" i="34"/>
  <c r="P731" i="34"/>
  <c r="Q731" i="34"/>
  <c r="U731" i="34"/>
  <c r="Z453" i="34"/>
  <c r="O453" i="34"/>
  <c r="A453" i="34"/>
  <c r="P478" i="34"/>
  <c r="Q478" i="34"/>
  <c r="Z358" i="34"/>
  <c r="P358" i="34"/>
  <c r="A125" i="34"/>
  <c r="P125" i="34"/>
  <c r="A734" i="34"/>
  <c r="P734" i="34"/>
  <c r="Q734" i="34"/>
  <c r="O734" i="34"/>
  <c r="Z734" i="34"/>
  <c r="U734" i="34"/>
  <c r="U1157" i="34"/>
  <c r="Q1157" i="34"/>
  <c r="Z1882" i="34"/>
  <c r="P1882" i="34"/>
  <c r="O2381" i="34"/>
  <c r="P2381" i="34"/>
  <c r="Z1042" i="34"/>
  <c r="U1042" i="34"/>
  <c r="O2487" i="34"/>
  <c r="Q2487" i="34"/>
  <c r="O1546" i="34"/>
  <c r="Q1546" i="34"/>
  <c r="Z1905" i="34"/>
  <c r="Q1905" i="34"/>
  <c r="U2058" i="34"/>
  <c r="Q2058" i="34"/>
  <c r="Z1106" i="34"/>
  <c r="Q1106" i="34"/>
  <c r="Q1114" i="34"/>
  <c r="P1114" i="34"/>
  <c r="O1147" i="34"/>
  <c r="P1147" i="34"/>
  <c r="U1155" i="34"/>
  <c r="P1155" i="34"/>
  <c r="Z1297" i="34"/>
  <c r="U1297" i="34"/>
  <c r="U1327" i="34"/>
  <c r="Z1327" i="34"/>
  <c r="Q1335" i="34"/>
  <c r="Z1335" i="34"/>
  <c r="P1343" i="34"/>
  <c r="Z1343" i="34"/>
  <c r="U1351" i="34"/>
  <c r="Z1351" i="34"/>
  <c r="Q1355" i="34"/>
  <c r="Z1355" i="34"/>
  <c r="P1363" i="34"/>
  <c r="Z1363" i="34"/>
  <c r="Z1371" i="34"/>
  <c r="P1371" i="34"/>
  <c r="U1379" i="34"/>
  <c r="P1379" i="34"/>
  <c r="Q1391" i="34"/>
  <c r="P1391" i="34"/>
  <c r="P1399" i="34"/>
  <c r="O1399" i="34"/>
  <c r="Z1403" i="34"/>
  <c r="O1403" i="34"/>
  <c r="U1411" i="34"/>
  <c r="O1411" i="34"/>
  <c r="P1427" i="34"/>
  <c r="Q1427" i="34"/>
  <c r="Z1435" i="34"/>
  <c r="Q1435" i="34"/>
  <c r="Q2021" i="34"/>
  <c r="A2021" i="34"/>
  <c r="O1309" i="34"/>
  <c r="Q1309" i="34"/>
  <c r="Z1290" i="34"/>
  <c r="Q1290" i="34"/>
  <c r="U1292" i="34"/>
  <c r="Q1292" i="34"/>
  <c r="P1241" i="34"/>
  <c r="Q1241" i="34"/>
  <c r="Z1254" i="34"/>
  <c r="Q1254" i="34"/>
  <c r="U1273" i="34"/>
  <c r="Q1273" i="34"/>
  <c r="Q1299" i="34"/>
  <c r="U1299" i="34"/>
  <c r="O1444" i="34"/>
  <c r="U1444" i="34"/>
  <c r="U1456" i="34"/>
  <c r="Q1456" i="34"/>
  <c r="A1516" i="34"/>
  <c r="Q1516" i="34"/>
  <c r="Z1531" i="34"/>
  <c r="Q1531" i="34"/>
  <c r="Q1499" i="34"/>
  <c r="A1499" i="34"/>
  <c r="O1518" i="34"/>
  <c r="Q1518" i="34"/>
  <c r="Z1498" i="34"/>
  <c r="Q1498" i="34"/>
  <c r="U1526" i="34"/>
  <c r="Q1526" i="34"/>
  <c r="A1487" i="34"/>
  <c r="Q1487" i="34"/>
  <c r="U1491" i="34"/>
  <c r="A1491" i="34"/>
  <c r="O1491" i="34"/>
  <c r="Z1566" i="34"/>
  <c r="A1566" i="34"/>
  <c r="P1566" i="34"/>
  <c r="Q1730" i="34"/>
  <c r="O1730" i="34"/>
  <c r="A1739" i="34"/>
  <c r="O1739" i="34"/>
  <c r="Z1849" i="34"/>
  <c r="P1849" i="34"/>
  <c r="U1794" i="34"/>
  <c r="P1794" i="34"/>
  <c r="U1753" i="34"/>
  <c r="A1753" i="34"/>
  <c r="O1753" i="34"/>
  <c r="U1580" i="34"/>
  <c r="P1580" i="34"/>
  <c r="Z1249" i="34"/>
  <c r="P1249" i="34"/>
  <c r="U1452" i="34"/>
  <c r="A1452" i="34"/>
  <c r="P1452" i="34"/>
  <c r="A2319" i="34"/>
  <c r="Z2319" i="34"/>
  <c r="Z2264" i="34"/>
  <c r="P2264" i="34"/>
  <c r="Q2297" i="34"/>
  <c r="O2297" i="34"/>
  <c r="O2281" i="34"/>
  <c r="P2281" i="34"/>
  <c r="U2263" i="34"/>
  <c r="P2263" i="34"/>
  <c r="A2253" i="34"/>
  <c r="Z2253" i="34"/>
  <c r="Z2290" i="34"/>
  <c r="O2290" i="34"/>
  <c r="U2274" i="34"/>
  <c r="O2274" i="34"/>
  <c r="Q2247" i="34"/>
  <c r="P2247" i="34"/>
  <c r="Z2238" i="34"/>
  <c r="O2238" i="34"/>
  <c r="U2069" i="34"/>
  <c r="O2069" i="34"/>
  <c r="A2033" i="34"/>
  <c r="Z2033" i="34"/>
  <c r="Z2022" i="34"/>
  <c r="O2022" i="34"/>
  <c r="Q1993" i="34"/>
  <c r="Z1993" i="34"/>
  <c r="O1985" i="34"/>
  <c r="Z1985" i="34"/>
  <c r="Z1977" i="34"/>
  <c r="O1977" i="34"/>
  <c r="U1969" i="34"/>
  <c r="O1969" i="34"/>
  <c r="Q1961" i="34"/>
  <c r="O1961" i="34"/>
  <c r="O1953" i="34"/>
  <c r="P1953" i="34"/>
  <c r="U1910" i="34"/>
  <c r="O1910" i="34"/>
  <c r="Q137" i="34"/>
  <c r="P137" i="34"/>
  <c r="A137" i="34"/>
  <c r="P733" i="34"/>
  <c r="O733" i="34"/>
  <c r="Q733" i="34"/>
  <c r="A733" i="34"/>
  <c r="P1090" i="34"/>
  <c r="O1090" i="34"/>
  <c r="O1125" i="34"/>
  <c r="Z1125" i="34"/>
  <c r="U639" i="34"/>
  <c r="P639" i="34"/>
  <c r="U1137" i="34"/>
  <c r="O1137" i="34"/>
  <c r="Q2649" i="34"/>
  <c r="P2649" i="34"/>
  <c r="O1002" i="34"/>
  <c r="Z1002" i="34"/>
  <c r="Z1014" i="34"/>
  <c r="O1014" i="34"/>
  <c r="J90" i="55"/>
  <c r="Z466" i="34"/>
  <c r="O466" i="34"/>
  <c r="A466" i="34"/>
  <c r="U456" i="34"/>
  <c r="Q456" i="34"/>
  <c r="U732" i="34"/>
  <c r="Q732" i="34"/>
  <c r="P732" i="34"/>
  <c r="A732" i="34"/>
  <c r="Q799" i="34"/>
  <c r="U799" i="34"/>
  <c r="O799" i="34"/>
  <c r="Z350" i="34"/>
  <c r="U350" i="34"/>
  <c r="A350" i="34"/>
  <c r="P350" i="34"/>
  <c r="O350" i="34"/>
  <c r="Q350" i="34"/>
  <c r="O300" i="34"/>
  <c r="Z300" i="34"/>
  <c r="P300" i="34"/>
  <c r="Z301" i="34"/>
  <c r="P301" i="34"/>
  <c r="U301" i="34"/>
  <c r="O301" i="34"/>
  <c r="Q301" i="34"/>
  <c r="A301" i="34"/>
  <c r="Q859" i="34"/>
  <c r="U859" i="34"/>
  <c r="P859" i="34"/>
  <c r="A867" i="34"/>
  <c r="P867" i="34"/>
  <c r="A383" i="34"/>
  <c r="Z451" i="34"/>
  <c r="P425" i="34"/>
  <c r="U383" i="34"/>
  <c r="U374" i="34"/>
  <c r="U452" i="34"/>
  <c r="A126" i="34"/>
  <c r="O126" i="34"/>
  <c r="Z709" i="34"/>
  <c r="U709" i="34"/>
  <c r="J159" i="55"/>
  <c r="J239" i="55"/>
  <c r="A798" i="34"/>
  <c r="P798" i="34"/>
  <c r="Z798" i="34"/>
  <c r="Q802" i="34"/>
  <c r="Z802" i="34"/>
  <c r="O802" i="34"/>
  <c r="P802" i="34"/>
  <c r="A416" i="34"/>
  <c r="Z416" i="34"/>
  <c r="O416" i="34"/>
  <c r="P416" i="34"/>
  <c r="Q416" i="34"/>
  <c r="U416" i="34"/>
  <c r="O396" i="34"/>
  <c r="Q396" i="34"/>
  <c r="A396" i="34"/>
  <c r="Z396" i="34"/>
  <c r="P396" i="34"/>
  <c r="U396" i="34"/>
  <c r="P330" i="34"/>
  <c r="O330" i="34"/>
  <c r="Z330" i="34"/>
  <c r="Q330" i="34"/>
  <c r="A840" i="34"/>
  <c r="U840" i="34"/>
  <c r="P854" i="34"/>
  <c r="Q854" i="34"/>
  <c r="O854" i="34"/>
  <c r="U854" i="34"/>
  <c r="J115" i="55"/>
  <c r="A462" i="34"/>
  <c r="A476" i="34"/>
  <c r="Q389" i="34"/>
  <c r="O435" i="34"/>
  <c r="Q425" i="34"/>
  <c r="P384" i="34"/>
  <c r="A378" i="34"/>
  <c r="O368" i="34"/>
  <c r="Q357" i="34"/>
  <c r="Z433" i="34"/>
  <c r="U472" i="34"/>
  <c r="A118" i="34"/>
  <c r="P126" i="34"/>
  <c r="U110" i="34"/>
  <c r="J335" i="55"/>
  <c r="J13" i="55"/>
  <c r="J333" i="55"/>
  <c r="A688" i="34"/>
  <c r="P688" i="34"/>
  <c r="O735" i="34"/>
  <c r="J177" i="55"/>
  <c r="Q832" i="34"/>
  <c r="O832" i="34"/>
  <c r="O797" i="34"/>
  <c r="Z797" i="34"/>
  <c r="A797" i="34"/>
  <c r="Q797" i="34"/>
  <c r="P797" i="34"/>
  <c r="U797" i="34"/>
  <c r="P406" i="34"/>
  <c r="A406" i="34"/>
  <c r="Q406" i="34"/>
  <c r="O406" i="34"/>
  <c r="U406" i="34"/>
  <c r="Z406" i="34"/>
  <c r="O322" i="34"/>
  <c r="Z322" i="34"/>
  <c r="Q322" i="34"/>
  <c r="Z487" i="34"/>
  <c r="Q487" i="34"/>
  <c r="A487" i="34"/>
  <c r="U487" i="34"/>
  <c r="O487" i="34"/>
  <c r="P487" i="34"/>
  <c r="Q853" i="34"/>
  <c r="O853" i="34"/>
  <c r="J109" i="55"/>
  <c r="J106" i="55"/>
  <c r="J42" i="55"/>
  <c r="A468" i="34"/>
  <c r="P428" i="34"/>
  <c r="Z376" i="34"/>
  <c r="P458" i="34"/>
  <c r="U384" i="34"/>
  <c r="O386" i="34"/>
  <c r="Z390" i="34"/>
  <c r="O463" i="34"/>
  <c r="P476" i="34"/>
  <c r="Q479" i="34"/>
  <c r="A124" i="34"/>
  <c r="U132" i="34"/>
  <c r="U124" i="34"/>
  <c r="J154" i="55"/>
  <c r="J93" i="55"/>
  <c r="J224" i="55"/>
  <c r="J316" i="55"/>
  <c r="J181" i="55"/>
  <c r="Z344" i="34"/>
  <c r="O344" i="34"/>
  <c r="Q344" i="34"/>
  <c r="U344" i="34"/>
  <c r="P344" i="34"/>
  <c r="A344" i="34"/>
  <c r="P283" i="34"/>
  <c r="Q283" i="34"/>
  <c r="Z283" i="34"/>
  <c r="U283" i="34"/>
  <c r="A283" i="34"/>
  <c r="O283" i="34"/>
  <c r="U868" i="34"/>
  <c r="A868" i="34"/>
  <c r="Q772" i="34"/>
  <c r="P772" i="34"/>
  <c r="P761" i="34"/>
  <c r="Z833" i="34"/>
  <c r="J222" i="55"/>
  <c r="J237" i="55"/>
  <c r="J214" i="55"/>
  <c r="J213" i="55"/>
  <c r="J192" i="55"/>
  <c r="J344" i="55"/>
  <c r="O421" i="34"/>
  <c r="P418" i="34"/>
  <c r="A418" i="34"/>
  <c r="A415" i="34"/>
  <c r="Z923" i="34"/>
  <c r="A923" i="34"/>
  <c r="U923" i="34"/>
  <c r="Q923" i="34"/>
  <c r="O923" i="34"/>
  <c r="P923" i="34"/>
  <c r="Z159" i="34"/>
  <c r="U159" i="34"/>
  <c r="O159" i="34"/>
  <c r="Q159" i="34"/>
  <c r="A159" i="34"/>
  <c r="P159" i="34"/>
  <c r="O186" i="34"/>
  <c r="S186" i="34"/>
  <c r="R186" i="34"/>
  <c r="T186" i="34"/>
  <c r="Q186" i="34"/>
  <c r="A186" i="34"/>
  <c r="U186" i="34"/>
  <c r="P186" i="34"/>
  <c r="Z186" i="34"/>
  <c r="Z192" i="34"/>
  <c r="S192" i="34"/>
  <c r="A192" i="34"/>
  <c r="R192" i="34"/>
  <c r="O192" i="34"/>
  <c r="Q192" i="34"/>
  <c r="T192" i="34"/>
  <c r="P192" i="34"/>
  <c r="U192" i="34"/>
  <c r="T202" i="34"/>
  <c r="O202" i="34"/>
  <c r="Q202" i="34"/>
  <c r="S202" i="34"/>
  <c r="U202" i="34"/>
  <c r="R202" i="34"/>
  <c r="P202" i="34"/>
  <c r="Z202" i="34"/>
  <c r="A202" i="34"/>
  <c r="J218" i="55"/>
  <c r="P502" i="34"/>
  <c r="Z502" i="34"/>
  <c r="A502" i="34"/>
  <c r="O590" i="34"/>
  <c r="Q590" i="34"/>
  <c r="P590" i="34"/>
  <c r="U590" i="34"/>
  <c r="O591" i="34"/>
  <c r="Q591" i="34"/>
  <c r="P591" i="34"/>
  <c r="A591" i="34"/>
  <c r="Q842" i="34"/>
  <c r="U842" i="34"/>
  <c r="P842" i="34"/>
  <c r="O842" i="34"/>
  <c r="Z882" i="34"/>
  <c r="P882" i="34"/>
  <c r="U882" i="34"/>
  <c r="O882" i="34"/>
  <c r="O922" i="34"/>
  <c r="Z922" i="34"/>
  <c r="U922" i="34"/>
  <c r="P922" i="34"/>
  <c r="A922" i="34"/>
  <c r="Z889" i="34"/>
  <c r="P889" i="34"/>
  <c r="Z937" i="34"/>
  <c r="P937" i="34"/>
  <c r="P938" i="34"/>
  <c r="O938" i="34"/>
  <c r="Q938" i="34"/>
  <c r="Z195" i="34"/>
  <c r="T195" i="34"/>
  <c r="A195" i="34"/>
  <c r="R195" i="34"/>
  <c r="O195" i="34"/>
  <c r="Q195" i="34"/>
  <c r="S195" i="34"/>
  <c r="P195" i="34"/>
  <c r="U195" i="34"/>
  <c r="Z215" i="34"/>
  <c r="R215" i="34"/>
  <c r="S215" i="34"/>
  <c r="A215" i="34"/>
  <c r="T215" i="34"/>
  <c r="O215" i="34"/>
  <c r="Q215" i="34"/>
  <c r="P215" i="34"/>
  <c r="U215" i="34"/>
  <c r="J274" i="55"/>
  <c r="J273" i="55"/>
  <c r="J232" i="55"/>
  <c r="Q833" i="34"/>
  <c r="U781" i="34"/>
  <c r="O765" i="34"/>
  <c r="O778" i="34"/>
  <c r="O780" i="34"/>
  <c r="J162" i="55"/>
  <c r="J246" i="55"/>
  <c r="J183" i="55"/>
  <c r="J259" i="55"/>
  <c r="O524" i="34"/>
  <c r="Z524" i="34"/>
  <c r="U933" i="34"/>
  <c r="P933" i="34"/>
  <c r="Q933" i="34"/>
  <c r="A933" i="34"/>
  <c r="O933" i="34"/>
  <c r="U934" i="34"/>
  <c r="Z934" i="34"/>
  <c r="Q934" i="34"/>
  <c r="O934" i="34"/>
  <c r="P934" i="34"/>
  <c r="A934" i="34"/>
  <c r="Z921" i="34"/>
  <c r="O921" i="34"/>
  <c r="U921" i="34"/>
  <c r="A921" i="34"/>
  <c r="O170" i="34"/>
  <c r="Q170" i="34"/>
  <c r="A170" i="34"/>
  <c r="P170" i="34"/>
  <c r="Z170" i="34"/>
  <c r="U170" i="34"/>
  <c r="Z146" i="34"/>
  <c r="Q146" i="34"/>
  <c r="A146" i="34"/>
  <c r="U146" i="34"/>
  <c r="O146" i="34"/>
  <c r="P146" i="34"/>
  <c r="O152" i="34"/>
  <c r="Q152" i="34"/>
  <c r="A152" i="34"/>
  <c r="Z152" i="34"/>
  <c r="P152" i="34"/>
  <c r="U152" i="34"/>
  <c r="Z200" i="34"/>
  <c r="R200" i="34"/>
  <c r="O200" i="34"/>
  <c r="P200" i="34"/>
  <c r="Q200" i="34"/>
  <c r="S200" i="34"/>
  <c r="U200" i="34"/>
  <c r="T200" i="34"/>
  <c r="A200" i="34"/>
  <c r="Z219" i="34"/>
  <c r="T219" i="34"/>
  <c r="A219" i="34"/>
  <c r="P219" i="34"/>
  <c r="S219" i="34"/>
  <c r="O219" i="34"/>
  <c r="Q219" i="34"/>
  <c r="R219" i="34"/>
  <c r="U219" i="34"/>
  <c r="Z604" i="34"/>
  <c r="A604" i="34"/>
  <c r="P604" i="34"/>
  <c r="O604" i="34"/>
  <c r="Q604" i="34"/>
  <c r="Z619" i="34"/>
  <c r="O619" i="34"/>
  <c r="P619" i="34"/>
  <c r="Q619" i="34"/>
  <c r="A619" i="34"/>
  <c r="U619" i="34"/>
  <c r="Z620" i="34"/>
  <c r="P620" i="34"/>
  <c r="Q620" i="34"/>
  <c r="A620" i="34"/>
  <c r="U620" i="34"/>
  <c r="O620" i="34"/>
  <c r="Z597" i="34"/>
  <c r="O597" i="34"/>
  <c r="Q597" i="34"/>
  <c r="A597" i="34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U777" i="34"/>
  <c r="P774" i="34"/>
  <c r="A774" i="34"/>
  <c r="P765" i="34"/>
  <c r="O761" i="34"/>
  <c r="J240" i="55"/>
  <c r="Z492" i="34"/>
  <c r="O492" i="34"/>
  <c r="P492" i="34"/>
  <c r="U495" i="34"/>
  <c r="Z495" i="34"/>
  <c r="O495" i="34"/>
  <c r="A920" i="34"/>
  <c r="Z920" i="34"/>
  <c r="O920" i="34"/>
  <c r="Q920" i="34"/>
  <c r="P920" i="34"/>
  <c r="U920" i="34"/>
  <c r="A928" i="34"/>
  <c r="Z928" i="34"/>
  <c r="P928" i="34"/>
  <c r="O928" i="34"/>
  <c r="U928" i="34"/>
  <c r="A144" i="34"/>
  <c r="O144" i="34"/>
  <c r="Q144" i="34"/>
  <c r="U144" i="34"/>
  <c r="P144" i="34"/>
  <c r="Z144" i="34"/>
  <c r="R201" i="34"/>
  <c r="T201" i="34"/>
  <c r="A201" i="34"/>
  <c r="P201" i="34"/>
  <c r="S201" i="34"/>
  <c r="O201" i="34"/>
  <c r="Q201" i="34"/>
  <c r="Z201" i="34"/>
  <c r="U201" i="34"/>
  <c r="Z608" i="34"/>
  <c r="Q608" i="34"/>
  <c r="U608" i="34"/>
  <c r="A608" i="34"/>
  <c r="P608" i="34"/>
  <c r="O608" i="34"/>
  <c r="P897" i="34"/>
  <c r="P892" i="34"/>
  <c r="Q894" i="34"/>
  <c r="Z935" i="34"/>
  <c r="Z883" i="34"/>
  <c r="Z908" i="34"/>
  <c r="P906" i="34"/>
  <c r="Q605" i="34"/>
  <c r="O605" i="34"/>
  <c r="A847" i="34"/>
  <c r="P895" i="34"/>
  <c r="U892" i="34"/>
  <c r="P900" i="34"/>
  <c r="U900" i="34"/>
  <c r="A905" i="34"/>
  <c r="O897" i="34"/>
  <c r="O899" i="34"/>
  <c r="P14" i="34"/>
  <c r="A14" i="34"/>
  <c r="Z14" i="34"/>
  <c r="I10" i="73"/>
  <c r="O14" i="34"/>
  <c r="H10" i="73"/>
  <c r="U14" i="34"/>
  <c r="U16" i="34"/>
  <c r="O16" i="34"/>
  <c r="Z16" i="34"/>
  <c r="A16" i="34"/>
  <c r="P16" i="34"/>
  <c r="Q16" i="34"/>
  <c r="U19" i="34"/>
  <c r="A19" i="34"/>
  <c r="P19" i="34"/>
  <c r="F349" i="55"/>
  <c r="J15" i="55"/>
  <c r="F41" i="15" a="1"/>
  <c r="F41" i="15" s="1"/>
  <c r="P1790" i="34"/>
  <c r="O1875" i="34"/>
  <c r="P1804" i="34"/>
  <c r="P1781" i="34"/>
  <c r="P1824" i="34"/>
  <c r="O1900" i="34"/>
  <c r="O1919" i="34"/>
  <c r="P1958" i="34"/>
  <c r="P1974" i="34"/>
  <c r="P1990" i="34"/>
  <c r="P2028" i="34"/>
  <c r="O2075" i="34"/>
  <c r="P2248" i="34"/>
  <c r="P2268" i="34"/>
  <c r="Z2313" i="34"/>
  <c r="P2254" i="34"/>
  <c r="Z2312" i="34"/>
  <c r="O1555" i="34"/>
  <c r="P1453" i="34"/>
  <c r="O1726" i="34"/>
  <c r="P1838" i="34"/>
  <c r="P1877" i="34"/>
  <c r="O1745" i="34"/>
  <c r="P1565" i="34"/>
  <c r="P1504" i="34"/>
  <c r="P1489" i="34"/>
  <c r="P1476" i="34"/>
  <c r="O1479" i="34"/>
  <c r="O1467" i="34"/>
  <c r="O1303" i="34"/>
  <c r="P1266" i="34"/>
  <c r="O1240" i="34"/>
  <c r="P1312" i="34"/>
  <c r="O1287" i="34"/>
  <c r="P1434" i="34"/>
  <c r="P1418" i="34"/>
  <c r="P1402" i="34"/>
  <c r="P1386" i="34"/>
  <c r="P1370" i="34"/>
  <c r="P1354" i="34"/>
  <c r="P1342" i="34"/>
  <c r="P1326" i="34"/>
  <c r="O1234" i="34"/>
  <c r="Z1146" i="34"/>
  <c r="O1105" i="34"/>
  <c r="P2237" i="34"/>
  <c r="O1236" i="34"/>
  <c r="Z1119" i="34"/>
  <c r="O242" i="34"/>
  <c r="Z1586" i="34"/>
  <c r="P2019" i="34"/>
  <c r="O1747" i="34"/>
  <c r="Z2320" i="34"/>
  <c r="Q101" i="34"/>
  <c r="Z1206" i="34"/>
  <c r="A2424" i="34"/>
  <c r="O2336" i="34"/>
  <c r="P1088" i="34"/>
  <c r="O13" i="34"/>
  <c r="U748" i="34"/>
  <c r="O93" i="34"/>
  <c r="Q93" i="34"/>
  <c r="U629" i="34"/>
  <c r="Z629" i="34"/>
  <c r="U990" i="34"/>
  <c r="O990" i="34"/>
  <c r="Z2334" i="34"/>
  <c r="U2334" i="34"/>
  <c r="Z2433" i="34"/>
  <c r="O2433" i="34"/>
  <c r="P1160" i="34"/>
  <c r="U1160" i="34"/>
  <c r="O653" i="34"/>
  <c r="P653" i="34"/>
  <c r="J331" i="55"/>
  <c r="Q443" i="34"/>
  <c r="A443" i="34"/>
  <c r="P443" i="34"/>
  <c r="O443" i="34"/>
  <c r="U272" i="34"/>
  <c r="P272" i="34"/>
  <c r="Z434" i="34"/>
  <c r="O434" i="34"/>
  <c r="Z387" i="34"/>
  <c r="O387" i="34"/>
  <c r="L14" i="57"/>
  <c r="L15" i="57" s="1"/>
  <c r="A444" i="34"/>
  <c r="O444" i="34"/>
  <c r="U740" i="34"/>
  <c r="A740" i="34"/>
  <c r="O740" i="34"/>
  <c r="Z740" i="34"/>
  <c r="Q740" i="34"/>
  <c r="P740" i="34"/>
  <c r="O105" i="34"/>
  <c r="Q105" i="34"/>
  <c r="Q994" i="34"/>
  <c r="P994" i="34"/>
  <c r="U1906" i="34"/>
  <c r="Q1906" i="34"/>
  <c r="Z1111" i="34"/>
  <c r="U1111" i="34"/>
  <c r="P1140" i="34"/>
  <c r="U1140" i="34"/>
  <c r="U1148" i="34"/>
  <c r="O1148" i="34"/>
  <c r="Q1152" i="34"/>
  <c r="U1152" i="34"/>
  <c r="P1156" i="34"/>
  <c r="Z1156" i="34"/>
  <c r="O1298" i="34"/>
  <c r="U1298" i="34"/>
  <c r="Z1324" i="34"/>
  <c r="P1324" i="34"/>
  <c r="A471" i="34"/>
  <c r="P471" i="34"/>
  <c r="Q471" i="34"/>
  <c r="P426" i="34"/>
  <c r="Q426" i="34"/>
  <c r="U426" i="34"/>
  <c r="P127" i="34"/>
  <c r="Q127" i="34"/>
  <c r="A127" i="34"/>
  <c r="O739" i="34"/>
  <c r="P739" i="34"/>
  <c r="A739" i="34"/>
  <c r="Q739" i="34"/>
  <c r="U739" i="34"/>
  <c r="Z739" i="34"/>
  <c r="A359" i="34"/>
  <c r="U389" i="34"/>
  <c r="O376" i="34"/>
  <c r="O464" i="34"/>
  <c r="U453" i="34"/>
  <c r="Q431" i="34"/>
  <c r="Q391" i="34"/>
  <c r="Q378" i="34"/>
  <c r="P383" i="34"/>
  <c r="Q359" i="34"/>
  <c r="P374" i="34"/>
  <c r="Q121" i="34"/>
  <c r="A121" i="34"/>
  <c r="J229" i="55"/>
  <c r="J35" i="55"/>
  <c r="A690" i="34"/>
  <c r="P690" i="34"/>
  <c r="U701" i="34"/>
  <c r="A701" i="34"/>
  <c r="O707" i="34"/>
  <c r="Z707" i="34"/>
  <c r="A707" i="34"/>
  <c r="P709" i="34"/>
  <c r="O714" i="34"/>
  <c r="Q714" i="34"/>
  <c r="U729" i="34"/>
  <c r="Z729" i="34"/>
  <c r="A729" i="34"/>
  <c r="O738" i="34"/>
  <c r="Q738" i="34"/>
  <c r="P793" i="34"/>
  <c r="P820" i="34"/>
  <c r="Z820" i="34"/>
  <c r="Q808" i="34"/>
  <c r="Z808" i="34"/>
  <c r="A808" i="34"/>
  <c r="O808" i="34"/>
  <c r="U808" i="34"/>
  <c r="P809" i="34"/>
  <c r="O809" i="34"/>
  <c r="Z813" i="34"/>
  <c r="P813" i="34"/>
  <c r="P814" i="34"/>
  <c r="A814" i="34"/>
  <c r="A815" i="34"/>
  <c r="Q815" i="34"/>
  <c r="A801" i="34"/>
  <c r="P801" i="34"/>
  <c r="Z766" i="34"/>
  <c r="O766" i="34"/>
  <c r="U770" i="34"/>
  <c r="Z770" i="34"/>
  <c r="P770" i="34"/>
  <c r="Q770" i="34"/>
  <c r="A770" i="34"/>
  <c r="O677" i="34"/>
  <c r="A677" i="34"/>
  <c r="Q677" i="34"/>
  <c r="P677" i="34"/>
  <c r="U713" i="34"/>
  <c r="Q713" i="34"/>
  <c r="A713" i="34"/>
  <c r="P721" i="34"/>
  <c r="Z721" i="34"/>
  <c r="O722" i="34"/>
  <c r="Q722" i="34"/>
  <c r="A724" i="34"/>
  <c r="P724" i="34"/>
  <c r="J323" i="55"/>
  <c r="Q766" i="34"/>
  <c r="O794" i="34"/>
  <c r="Z794" i="34"/>
  <c r="Q794" i="34"/>
  <c r="P794" i="34"/>
  <c r="U794" i="34"/>
  <c r="A794" i="34"/>
  <c r="O769" i="34"/>
  <c r="A769" i="34"/>
  <c r="Q769" i="34"/>
  <c r="A391" i="34"/>
  <c r="A464" i="34"/>
  <c r="P456" i="34"/>
  <c r="O431" i="34"/>
  <c r="O468" i="34"/>
  <c r="P391" i="34"/>
  <c r="P378" i="34"/>
  <c r="Z368" i="34"/>
  <c r="Z370" i="34"/>
  <c r="O467" i="34"/>
  <c r="U392" i="34"/>
  <c r="U382" i="34"/>
  <c r="Z438" i="34"/>
  <c r="O473" i="34"/>
  <c r="Z377" i="34"/>
  <c r="A377" i="34"/>
  <c r="Q122" i="34"/>
  <c r="Q124" i="34"/>
  <c r="Q125" i="34"/>
  <c r="O134" i="34"/>
  <c r="A134" i="34"/>
  <c r="J138" i="55"/>
  <c r="O685" i="34"/>
  <c r="Z685" i="34"/>
  <c r="U685" i="34"/>
  <c r="O693" i="34"/>
  <c r="P693" i="34"/>
  <c r="Z695" i="34"/>
  <c r="O695" i="34"/>
  <c r="U695" i="34"/>
  <c r="O727" i="34"/>
  <c r="Z727" i="34"/>
  <c r="O731" i="34"/>
  <c r="Z731" i="34"/>
  <c r="A731" i="34"/>
  <c r="Z732" i="34"/>
  <c r="O732" i="34"/>
  <c r="U733" i="34"/>
  <c r="Z733" i="34"/>
  <c r="Z736" i="34"/>
  <c r="O736" i="34"/>
  <c r="J307" i="55"/>
  <c r="A822" i="34"/>
  <c r="Q822" i="34"/>
  <c r="Z806" i="34"/>
  <c r="P806" i="34"/>
  <c r="Z793" i="34"/>
  <c r="O793" i="34"/>
  <c r="O768" i="34"/>
  <c r="Q768" i="34"/>
  <c r="A768" i="34"/>
  <c r="P768" i="34"/>
  <c r="J305" i="55"/>
  <c r="A461" i="34"/>
  <c r="A368" i="34"/>
  <c r="A431" i="34"/>
  <c r="Q385" i="34"/>
  <c r="Q362" i="34"/>
  <c r="U436" i="34"/>
  <c r="O423" i="34"/>
  <c r="O390" i="34"/>
  <c r="Q372" i="34"/>
  <c r="Z476" i="34"/>
  <c r="P480" i="34"/>
  <c r="Z138" i="34"/>
  <c r="J163" i="55"/>
  <c r="J59" i="55"/>
  <c r="J293" i="55"/>
  <c r="U741" i="34"/>
  <c r="A741" i="34"/>
  <c r="A682" i="34"/>
  <c r="P682" i="34"/>
  <c r="Z683" i="34"/>
  <c r="A684" i="34"/>
  <c r="U684" i="34"/>
  <c r="O684" i="34"/>
  <c r="O711" i="34"/>
  <c r="Z711" i="34"/>
  <c r="J184" i="55"/>
  <c r="J281" i="55"/>
  <c r="J225" i="55"/>
  <c r="J310" i="55"/>
  <c r="P808" i="34"/>
  <c r="Z768" i="34"/>
  <c r="U878" i="34"/>
  <c r="Z878" i="34"/>
  <c r="Q878" i="34"/>
  <c r="P878" i="34"/>
  <c r="O826" i="34"/>
  <c r="A826" i="34"/>
  <c r="Z828" i="34"/>
  <c r="A828" i="34"/>
  <c r="U828" i="34"/>
  <c r="O828" i="34"/>
  <c r="P828" i="34"/>
  <c r="Q828" i="34"/>
  <c r="A829" i="34"/>
  <c r="Z829" i="34"/>
  <c r="O829" i="34"/>
  <c r="P829" i="34"/>
  <c r="Q829" i="34"/>
  <c r="A821" i="34"/>
  <c r="Q821" i="34"/>
  <c r="Z789" i="34"/>
  <c r="P789" i="34"/>
  <c r="Z767" i="34"/>
  <c r="O767" i="34"/>
  <c r="Q767" i="34"/>
  <c r="A767" i="34"/>
  <c r="P767" i="34"/>
  <c r="U767" i="34"/>
  <c r="J265" i="55"/>
  <c r="J340" i="55"/>
  <c r="Q774" i="34"/>
  <c r="U758" i="34"/>
  <c r="A757" i="34"/>
  <c r="U798" i="34"/>
  <c r="O798" i="34"/>
  <c r="Q798" i="34"/>
  <c r="Z799" i="34"/>
  <c r="A799" i="34"/>
  <c r="O790" i="34"/>
  <c r="A790" i="34"/>
  <c r="Q790" i="34"/>
  <c r="J152" i="55"/>
  <c r="J165" i="55"/>
  <c r="A403" i="34"/>
  <c r="Q403" i="34"/>
  <c r="U403" i="34"/>
  <c r="P403" i="34"/>
  <c r="Z403" i="34"/>
  <c r="O403" i="34"/>
  <c r="U404" i="34"/>
  <c r="Q404" i="34"/>
  <c r="A404" i="34"/>
  <c r="P404" i="34"/>
  <c r="Z404" i="34"/>
  <c r="O404" i="34"/>
  <c r="Q412" i="34"/>
  <c r="A412" i="34"/>
  <c r="U412" i="34"/>
  <c r="Z412" i="34"/>
  <c r="O412" i="34"/>
  <c r="P412" i="34"/>
  <c r="O803" i="34"/>
  <c r="A803" i="34"/>
  <c r="U780" i="34"/>
  <c r="A780" i="34"/>
  <c r="P780" i="34"/>
  <c r="Q780" i="34"/>
  <c r="U774" i="34"/>
  <c r="O774" i="34"/>
  <c r="Q762" i="34"/>
  <c r="A762" i="34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Q803" i="34"/>
  <c r="A833" i="34"/>
  <c r="P833" i="34"/>
  <c r="J226" i="55"/>
  <c r="Q407" i="34"/>
  <c r="A407" i="34"/>
  <c r="U407" i="34"/>
  <c r="P407" i="34"/>
  <c r="Z407" i="34"/>
  <c r="O407" i="34"/>
  <c r="P397" i="34"/>
  <c r="Z397" i="34"/>
  <c r="A397" i="34"/>
  <c r="Q397" i="34"/>
  <c r="O397" i="34"/>
  <c r="U397" i="34"/>
  <c r="J295" i="55"/>
  <c r="J302" i="55"/>
  <c r="J97" i="55"/>
  <c r="J347" i="55"/>
  <c r="J242" i="55"/>
  <c r="J264" i="55"/>
  <c r="J157" i="55"/>
  <c r="J256" i="55"/>
  <c r="Z420" i="34"/>
  <c r="O420" i="34"/>
  <c r="P420" i="34"/>
  <c r="Q420" i="34"/>
  <c r="A420" i="34"/>
  <c r="U420" i="34"/>
  <c r="J168" i="55"/>
  <c r="J223" i="55"/>
  <c r="O448" i="34"/>
  <c r="A305" i="34"/>
  <c r="Q305" i="34"/>
  <c r="P305" i="34"/>
  <c r="U308" i="34"/>
  <c r="Q308" i="34"/>
  <c r="A308" i="34"/>
  <c r="Z308" i="34"/>
  <c r="P308" i="34"/>
  <c r="U311" i="34"/>
  <c r="P311" i="34"/>
  <c r="Z311" i="34"/>
  <c r="A303" i="34"/>
  <c r="Q303" i="34"/>
  <c r="P303" i="34"/>
  <c r="Z303" i="34"/>
  <c r="O303" i="34"/>
  <c r="U303" i="34"/>
  <c r="P486" i="34"/>
  <c r="O486" i="34"/>
  <c r="U486" i="34"/>
  <c r="Q486" i="34"/>
  <c r="Z871" i="34"/>
  <c r="O871" i="34"/>
  <c r="Q871" i="34"/>
  <c r="A871" i="34"/>
  <c r="P871" i="34"/>
  <c r="Q875" i="34"/>
  <c r="P875" i="34"/>
  <c r="O875" i="34"/>
  <c r="Z875" i="34"/>
  <c r="A875" i="34"/>
  <c r="U875" i="34"/>
  <c r="O594" i="34"/>
  <c r="Q594" i="34"/>
  <c r="U594" i="34"/>
  <c r="Z594" i="34"/>
  <c r="P594" i="34"/>
  <c r="A594" i="34"/>
  <c r="Z569" i="34"/>
  <c r="O569" i="34"/>
  <c r="U569" i="34"/>
  <c r="Q569" i="34"/>
  <c r="A569" i="34"/>
  <c r="P569" i="34"/>
  <c r="O550" i="34"/>
  <c r="Q550" i="34"/>
  <c r="P550" i="34"/>
  <c r="U550" i="34"/>
  <c r="A550" i="34"/>
  <c r="Z550" i="34"/>
  <c r="A521" i="34"/>
  <c r="P521" i="34"/>
  <c r="Z521" i="34"/>
  <c r="O521" i="34"/>
  <c r="U521" i="34"/>
  <c r="Q521" i="34"/>
  <c r="Z517" i="34"/>
  <c r="P517" i="34"/>
  <c r="U517" i="34"/>
  <c r="O517" i="34"/>
  <c r="Q517" i="34"/>
  <c r="A517" i="34"/>
  <c r="Q891" i="34"/>
  <c r="U891" i="34"/>
  <c r="P891" i="34"/>
  <c r="A891" i="34"/>
  <c r="P903" i="34"/>
  <c r="U903" i="34"/>
  <c r="A903" i="34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U446" i="34"/>
  <c r="A345" i="34"/>
  <c r="Q345" i="34"/>
  <c r="Z345" i="34"/>
  <c r="Z288" i="34"/>
  <c r="P288" i="34"/>
  <c r="Q288" i="34"/>
  <c r="O288" i="34"/>
  <c r="U288" i="34"/>
  <c r="A288" i="34"/>
  <c r="P290" i="34"/>
  <c r="Q290" i="34"/>
  <c r="A290" i="34"/>
  <c r="A849" i="34"/>
  <c r="Z849" i="34"/>
  <c r="O849" i="34"/>
  <c r="U849" i="34"/>
  <c r="P849" i="34"/>
  <c r="O870" i="34"/>
  <c r="Z870" i="34"/>
  <c r="P870" i="34"/>
  <c r="Q870" i="34"/>
  <c r="A870" i="34"/>
  <c r="U870" i="34"/>
  <c r="Z874" i="34"/>
  <c r="P874" i="34"/>
  <c r="A874" i="34"/>
  <c r="U874" i="34"/>
  <c r="Q874" i="34"/>
  <c r="Z838" i="34"/>
  <c r="U838" i="34"/>
  <c r="A838" i="34"/>
  <c r="P838" i="34"/>
  <c r="Q838" i="34"/>
  <c r="Q587" i="34"/>
  <c r="A587" i="34"/>
  <c r="P587" i="34"/>
  <c r="Z587" i="34"/>
  <c r="O587" i="34"/>
  <c r="U587" i="34"/>
  <c r="Z501" i="34"/>
  <c r="O501" i="34"/>
  <c r="U501" i="34"/>
  <c r="Q501" i="34"/>
  <c r="A501" i="34"/>
  <c r="P501" i="34"/>
  <c r="J158" i="55"/>
  <c r="P446" i="34"/>
  <c r="A446" i="34"/>
  <c r="Z352" i="34"/>
  <c r="O352" i="34"/>
  <c r="Q333" i="34"/>
  <c r="U333" i="34"/>
  <c r="P333" i="34"/>
  <c r="A333" i="34"/>
  <c r="O333" i="34"/>
  <c r="Z333" i="34"/>
  <c r="Q316" i="34"/>
  <c r="P316" i="34"/>
  <c r="O316" i="34"/>
  <c r="Z316" i="34"/>
  <c r="A316" i="34"/>
  <c r="U316" i="34"/>
  <c r="A297" i="34"/>
  <c r="Q297" i="34"/>
  <c r="O297" i="34"/>
  <c r="O848" i="34"/>
  <c r="Q848" i="34"/>
  <c r="P848" i="34"/>
  <c r="Z848" i="34"/>
  <c r="Q873" i="34"/>
  <c r="O873" i="34"/>
  <c r="Z873" i="34"/>
  <c r="A873" i="34"/>
  <c r="U873" i="34"/>
  <c r="P873" i="34"/>
  <c r="O563" i="34"/>
  <c r="Q563" i="34"/>
  <c r="A563" i="34"/>
  <c r="Z563" i="34"/>
  <c r="P563" i="34"/>
  <c r="U563" i="34"/>
  <c r="U526" i="34"/>
  <c r="A526" i="34"/>
  <c r="Q526" i="34"/>
  <c r="P526" i="34"/>
  <c r="Z526" i="34"/>
  <c r="O526" i="34"/>
  <c r="Q529" i="34"/>
  <c r="A529" i="34"/>
  <c r="P529" i="34"/>
  <c r="Z529" i="34"/>
  <c r="O529" i="34"/>
  <c r="U529" i="34"/>
  <c r="Q505" i="34"/>
  <c r="A505" i="34"/>
  <c r="P505" i="34"/>
  <c r="Z505" i="34"/>
  <c r="O505" i="34"/>
  <c r="U505" i="34"/>
  <c r="A843" i="34"/>
  <c r="O843" i="34"/>
  <c r="Q843" i="34"/>
  <c r="Z845" i="34"/>
  <c r="P845" i="34"/>
  <c r="A845" i="34"/>
  <c r="Q845" i="34"/>
  <c r="P884" i="34"/>
  <c r="Q884" i="34"/>
  <c r="A884" i="34"/>
  <c r="U884" i="34"/>
  <c r="O884" i="34"/>
  <c r="U885" i="34"/>
  <c r="Z885" i="34"/>
  <c r="Q885" i="34"/>
  <c r="O885" i="34"/>
  <c r="P885" i="34"/>
  <c r="A885" i="34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A348" i="34"/>
  <c r="Z348" i="34"/>
  <c r="Z844" i="34"/>
  <c r="A844" i="34"/>
  <c r="U844" i="34"/>
  <c r="Z872" i="34"/>
  <c r="A872" i="34"/>
  <c r="U872" i="34"/>
  <c r="Q872" i="34"/>
  <c r="P872" i="34"/>
  <c r="Z581" i="34"/>
  <c r="P581" i="34"/>
  <c r="U581" i="34"/>
  <c r="O581" i="34"/>
  <c r="Q581" i="34"/>
  <c r="A581" i="34"/>
  <c r="U575" i="34"/>
  <c r="Q575" i="34"/>
  <c r="A575" i="34"/>
  <c r="P575" i="34"/>
  <c r="Z575" i="34"/>
  <c r="O575" i="34"/>
  <c r="O558" i="34"/>
  <c r="P558" i="34"/>
  <c r="U558" i="34"/>
  <c r="A558" i="34"/>
  <c r="Z558" i="34"/>
  <c r="Q558" i="34"/>
  <c r="Z549" i="34"/>
  <c r="O549" i="34"/>
  <c r="U549" i="34"/>
  <c r="Q549" i="34"/>
  <c r="A549" i="34"/>
  <c r="P549" i="34"/>
  <c r="Z512" i="34"/>
  <c r="O512" i="34"/>
  <c r="U512" i="34"/>
  <c r="A512" i="34"/>
  <c r="Q512" i="34"/>
  <c r="P512" i="34"/>
  <c r="Z509" i="34"/>
  <c r="O509" i="34"/>
  <c r="U509" i="34"/>
  <c r="Q509" i="34"/>
  <c r="A509" i="34"/>
  <c r="P509" i="34"/>
  <c r="Q904" i="34"/>
  <c r="U904" i="34"/>
  <c r="P904" i="34"/>
  <c r="A904" i="34"/>
  <c r="U847" i="34"/>
  <c r="U169" i="34"/>
  <c r="Z169" i="34"/>
  <c r="A169" i="34"/>
  <c r="O169" i="34"/>
  <c r="P169" i="34"/>
  <c r="Q169" i="34"/>
  <c r="T240" i="34"/>
  <c r="P240" i="34"/>
  <c r="U240" i="34"/>
  <c r="S240" i="34"/>
  <c r="A240" i="34"/>
  <c r="Z240" i="34"/>
  <c r="O240" i="34"/>
  <c r="R240" i="34"/>
  <c r="Q240" i="34"/>
  <c r="R205" i="34"/>
  <c r="Q205" i="34"/>
  <c r="T205" i="34"/>
  <c r="P205" i="34"/>
  <c r="U205" i="34"/>
  <c r="S205" i="34"/>
  <c r="A205" i="34"/>
  <c r="Z205" i="34"/>
  <c r="O205" i="34"/>
  <c r="Z606" i="34"/>
  <c r="P606" i="34"/>
  <c r="A606" i="34"/>
  <c r="Q606" i="34"/>
  <c r="U606" i="34"/>
  <c r="Z607" i="34"/>
  <c r="Q607" i="34"/>
  <c r="P607" i="34"/>
  <c r="U607" i="34"/>
  <c r="A607" i="34"/>
  <c r="O607" i="34"/>
  <c r="Z618" i="34"/>
  <c r="U618" i="34"/>
  <c r="A618" i="34"/>
  <c r="P618" i="34"/>
  <c r="O618" i="34"/>
  <c r="Q618" i="34"/>
  <c r="U897" i="34"/>
  <c r="A895" i="34"/>
  <c r="A892" i="34"/>
  <c r="Z897" i="34"/>
  <c r="A907" i="34"/>
  <c r="A900" i="34"/>
  <c r="O900" i="34"/>
  <c r="U899" i="34"/>
  <c r="Q148" i="34"/>
  <c r="Z148" i="34"/>
  <c r="A148" i="34"/>
  <c r="U148" i="34"/>
  <c r="O148" i="34"/>
  <c r="P148" i="34"/>
  <c r="Z176" i="34"/>
  <c r="S176" i="34"/>
  <c r="T176" i="34"/>
  <c r="P176" i="34"/>
  <c r="R176" i="34"/>
  <c r="Q176" i="34"/>
  <c r="A176" i="34"/>
  <c r="U176" i="34"/>
  <c r="O176" i="34"/>
  <c r="Z188" i="34"/>
  <c r="S188" i="34"/>
  <c r="A188" i="34"/>
  <c r="R188" i="34"/>
  <c r="O188" i="34"/>
  <c r="Q188" i="34"/>
  <c r="T188" i="34"/>
  <c r="P188" i="34"/>
  <c r="U188" i="34"/>
  <c r="O190" i="34"/>
  <c r="R190" i="34"/>
  <c r="U190" i="34"/>
  <c r="A190" i="34"/>
  <c r="P190" i="34"/>
  <c r="Z190" i="34"/>
  <c r="S190" i="34"/>
  <c r="T190" i="34"/>
  <c r="Q190" i="34"/>
  <c r="T206" i="34"/>
  <c r="A206" i="34"/>
  <c r="S206" i="34"/>
  <c r="O206" i="34"/>
  <c r="R206" i="34"/>
  <c r="P206" i="34"/>
  <c r="Q206" i="34"/>
  <c r="Z206" i="34"/>
  <c r="U206" i="34"/>
  <c r="Z210" i="34"/>
  <c r="R210" i="34"/>
  <c r="A210" i="34"/>
  <c r="P210" i="34"/>
  <c r="S210" i="34"/>
  <c r="O210" i="34"/>
  <c r="T210" i="34"/>
  <c r="Q210" i="34"/>
  <c r="U210" i="34"/>
  <c r="A596" i="34"/>
  <c r="P596" i="34"/>
  <c r="Q596" i="34"/>
  <c r="O596" i="34"/>
  <c r="U596" i="34"/>
  <c r="Z596" i="34"/>
  <c r="O324" i="34"/>
  <c r="Z859" i="34"/>
  <c r="A859" i="34"/>
  <c r="O859" i="34"/>
  <c r="O194" i="34"/>
  <c r="Q194" i="34"/>
  <c r="T194" i="34"/>
  <c r="U194" i="34"/>
  <c r="P194" i="34"/>
  <c r="Z194" i="34"/>
  <c r="S194" i="34"/>
  <c r="R194" i="34"/>
  <c r="A194" i="34"/>
  <c r="Z222" i="34"/>
  <c r="S222" i="34"/>
  <c r="O222" i="34"/>
  <c r="Q222" i="34"/>
  <c r="P222" i="34"/>
  <c r="U222" i="34"/>
  <c r="T222" i="34"/>
  <c r="R222" i="34"/>
  <c r="A222" i="34"/>
  <c r="O224" i="34"/>
  <c r="S224" i="34"/>
  <c r="T224" i="34"/>
  <c r="Q224" i="34"/>
  <c r="U224" i="34"/>
  <c r="A224" i="34"/>
  <c r="R224" i="34"/>
  <c r="P224" i="34"/>
  <c r="Z224" i="34"/>
  <c r="Z207" i="34"/>
  <c r="Q207" i="34"/>
  <c r="T207" i="34"/>
  <c r="U207" i="34"/>
  <c r="S207" i="34"/>
  <c r="A207" i="34"/>
  <c r="R207" i="34"/>
  <c r="O207" i="34"/>
  <c r="P207" i="34"/>
  <c r="Z211" i="34"/>
  <c r="Q211" i="34"/>
  <c r="T211" i="34"/>
  <c r="P211" i="34"/>
  <c r="U211" i="34"/>
  <c r="S211" i="34"/>
  <c r="A211" i="34"/>
  <c r="R211" i="34"/>
  <c r="O211" i="34"/>
  <c r="Z612" i="34"/>
  <c r="U612" i="34"/>
  <c r="A612" i="34"/>
  <c r="P612" i="34"/>
  <c r="O612" i="34"/>
  <c r="Q612" i="34"/>
  <c r="Z613" i="34"/>
  <c r="O613" i="34"/>
  <c r="Q613" i="34"/>
  <c r="P613" i="34"/>
  <c r="U613" i="34"/>
  <c r="A613" i="34"/>
  <c r="Z621" i="34"/>
  <c r="P621" i="34"/>
  <c r="U621" i="34"/>
  <c r="A621" i="34"/>
  <c r="O621" i="34"/>
  <c r="Q621" i="34"/>
  <c r="P614" i="34"/>
  <c r="Z614" i="34"/>
  <c r="Q614" i="34"/>
  <c r="U614" i="34"/>
  <c r="O614" i="34"/>
  <c r="A614" i="34"/>
  <c r="A174" i="34"/>
  <c r="P174" i="34"/>
  <c r="Z174" i="34"/>
  <c r="U174" i="34"/>
  <c r="O174" i="34"/>
  <c r="Q174" i="34"/>
  <c r="O163" i="34"/>
  <c r="Q163" i="34"/>
  <c r="A163" i="34"/>
  <c r="P163" i="34"/>
  <c r="Z163" i="34"/>
  <c r="U163" i="34"/>
  <c r="Z165" i="34"/>
  <c r="A165" i="34"/>
  <c r="P165" i="34"/>
  <c r="Q165" i="34"/>
  <c r="O165" i="34"/>
  <c r="U165" i="34"/>
  <c r="O156" i="34"/>
  <c r="Q156" i="34"/>
  <c r="A156" i="34"/>
  <c r="Z156" i="34"/>
  <c r="P156" i="34"/>
  <c r="U156" i="34"/>
  <c r="O180" i="34"/>
  <c r="Q180" i="34"/>
  <c r="T180" i="34"/>
  <c r="P180" i="34"/>
  <c r="U180" i="34"/>
  <c r="Z180" i="34"/>
  <c r="S180" i="34"/>
  <c r="R180" i="34"/>
  <c r="A180" i="34"/>
  <c r="O182" i="34"/>
  <c r="Q182" i="34"/>
  <c r="S182" i="34"/>
  <c r="R182" i="34"/>
  <c r="U182" i="34"/>
  <c r="A182" i="34"/>
  <c r="T182" i="34"/>
  <c r="P182" i="34"/>
  <c r="Z182" i="34"/>
  <c r="O228" i="34"/>
  <c r="S228" i="34"/>
  <c r="P228" i="34"/>
  <c r="Z228" i="34"/>
  <c r="R228" i="34"/>
  <c r="A228" i="34"/>
  <c r="T228" i="34"/>
  <c r="Q228" i="34"/>
  <c r="U228" i="34"/>
  <c r="Z230" i="34"/>
  <c r="S230" i="34"/>
  <c r="T230" i="34"/>
  <c r="A230" i="34"/>
  <c r="O230" i="34"/>
  <c r="Q230" i="34"/>
  <c r="R230" i="34"/>
  <c r="P230" i="34"/>
  <c r="U230" i="34"/>
  <c r="O232" i="34"/>
  <c r="T232" i="34"/>
  <c r="U232" i="34"/>
  <c r="A232" i="34"/>
  <c r="R232" i="34"/>
  <c r="P232" i="34"/>
  <c r="Z232" i="34"/>
  <c r="S232" i="34"/>
  <c r="Q232" i="34"/>
  <c r="Z204" i="34"/>
  <c r="R204" i="34"/>
  <c r="A204" i="34"/>
  <c r="P204" i="34"/>
  <c r="S204" i="34"/>
  <c r="O204" i="34"/>
  <c r="Q204" i="34"/>
  <c r="T204" i="34"/>
  <c r="U204" i="34"/>
  <c r="R218" i="34"/>
  <c r="A218" i="34"/>
  <c r="P218" i="34"/>
  <c r="Z218" i="34"/>
  <c r="O218" i="34"/>
  <c r="T218" i="34"/>
  <c r="Q218" i="34"/>
  <c r="S218" i="34"/>
  <c r="U218" i="34"/>
  <c r="I43" i="71"/>
  <c r="I50" i="71"/>
  <c r="I46" i="71"/>
  <c r="I44" i="71"/>
  <c r="E104" i="14"/>
  <c r="I17" i="78"/>
  <c r="J26" i="57"/>
  <c r="G26" i="78"/>
  <c r="H27" i="78" s="1"/>
  <c r="Q17" i="34"/>
  <c r="A17" i="34"/>
  <c r="U17" i="34"/>
  <c r="O17" i="34"/>
  <c r="Z17" i="34"/>
  <c r="P17" i="34"/>
  <c r="U20" i="34"/>
  <c r="A20" i="34"/>
  <c r="O20" i="34"/>
  <c r="Z20" i="34"/>
  <c r="P20" i="34"/>
  <c r="Q20" i="34"/>
  <c r="U22" i="34"/>
  <c r="O22" i="34"/>
  <c r="Z22" i="34"/>
  <c r="P22" i="34"/>
  <c r="Q22" i="34"/>
  <c r="A22" i="34"/>
  <c r="Q12" i="34"/>
  <c r="U12" i="34"/>
  <c r="O12" i="34"/>
  <c r="Z12" i="34"/>
  <c r="P12" i="34"/>
  <c r="J91" i="55"/>
  <c r="H349" i="55"/>
  <c r="P15" i="34"/>
  <c r="Q15" i="34"/>
  <c r="U15" i="34"/>
  <c r="O15" i="34"/>
  <c r="Z15" i="34"/>
  <c r="A15" i="34"/>
  <c r="Q748" i="34"/>
  <c r="P748" i="34"/>
  <c r="O441" i="34"/>
  <c r="Z441" i="34"/>
  <c r="P441" i="34"/>
  <c r="A441" i="34"/>
  <c r="Q441" i="34"/>
  <c r="U441" i="34"/>
  <c r="P361" i="34"/>
  <c r="Q361" i="34"/>
  <c r="Z361" i="34"/>
  <c r="O361" i="34"/>
  <c r="A361" i="34"/>
  <c r="U361" i="34"/>
  <c r="O388" i="34"/>
  <c r="Q388" i="34"/>
  <c r="P388" i="34"/>
  <c r="A388" i="34"/>
  <c r="Z388" i="34"/>
  <c r="U388" i="34"/>
  <c r="P1093" i="34"/>
  <c r="O1093" i="34"/>
  <c r="O2343" i="34"/>
  <c r="P2343" i="34"/>
  <c r="Q657" i="34"/>
  <c r="O657" i="34"/>
  <c r="Q2405" i="34"/>
  <c r="P2405" i="34"/>
  <c r="O19" i="34"/>
  <c r="Z19" i="34"/>
  <c r="Q2055" i="34"/>
  <c r="O2055" i="34"/>
  <c r="P1103" i="34"/>
  <c r="O1103" i="34"/>
  <c r="O1144" i="34"/>
  <c r="Z1144" i="34"/>
  <c r="Q1294" i="34"/>
  <c r="P1294" i="34"/>
  <c r="Q1332" i="34"/>
  <c r="P1332" i="34"/>
  <c r="Q1348" i="34"/>
  <c r="P1348" i="34"/>
  <c r="Q1364" i="34"/>
  <c r="P1364" i="34"/>
  <c r="Q1380" i="34"/>
  <c r="P1380" i="34"/>
  <c r="Q1396" i="34"/>
  <c r="P1396" i="34"/>
  <c r="Q1412" i="34"/>
  <c r="P1412" i="34"/>
  <c r="Q1428" i="34"/>
  <c r="P1428" i="34"/>
  <c r="Q2213" i="34"/>
  <c r="P2213" i="34"/>
  <c r="Q1289" i="34"/>
  <c r="P1289" i="34"/>
  <c r="P1242" i="34"/>
  <c r="O1242" i="34"/>
  <c r="Q1269" i="34"/>
  <c r="P1269" i="34"/>
  <c r="Q1305" i="34"/>
  <c r="P1305" i="34"/>
  <c r="Q1538" i="34"/>
  <c r="P1538" i="34"/>
  <c r="Q1505" i="34"/>
  <c r="P1505" i="34"/>
  <c r="Q1478" i="34"/>
  <c r="P1478" i="34"/>
  <c r="Q1537" i="34"/>
  <c r="P1537" i="34"/>
  <c r="Q1495" i="34"/>
  <c r="O1495" i="34"/>
  <c r="Q1461" i="34"/>
  <c r="P1461" i="34"/>
  <c r="P1743" i="34"/>
  <c r="O1743" i="34"/>
  <c r="Q1833" i="34"/>
  <c r="P1833" i="34"/>
  <c r="Q1774" i="34"/>
  <c r="P1774" i="34"/>
  <c r="P1733" i="34"/>
  <c r="O1733" i="34"/>
  <c r="Q1318" i="34"/>
  <c r="P1318" i="34"/>
  <c r="Q1314" i="34"/>
  <c r="P1314" i="34"/>
  <c r="O2315" i="34"/>
  <c r="Z2315" i="34"/>
  <c r="Q2258" i="34"/>
  <c r="P2258" i="34"/>
  <c r="O2305" i="34"/>
  <c r="Z2305" i="34"/>
  <c r="Q2283" i="34"/>
  <c r="O2283" i="34"/>
  <c r="Q2245" i="34"/>
  <c r="P2245" i="34"/>
  <c r="Q2073" i="34"/>
  <c r="P2073" i="34"/>
  <c r="Q2025" i="34"/>
  <c r="P2025" i="34"/>
  <c r="Q1988" i="34"/>
  <c r="P1988" i="34"/>
  <c r="Q1972" i="34"/>
  <c r="P1972" i="34"/>
  <c r="Q1956" i="34"/>
  <c r="P1956" i="34"/>
  <c r="Q1917" i="34"/>
  <c r="P1917" i="34"/>
  <c r="Q1813" i="34"/>
  <c r="P1813" i="34"/>
  <c r="Q1854" i="34"/>
  <c r="P1854" i="34"/>
  <c r="Q1837" i="34"/>
  <c r="P1837" i="34"/>
  <c r="Q1803" i="34"/>
  <c r="O1803" i="34"/>
  <c r="Q1801" i="34"/>
  <c r="P1801" i="34"/>
  <c r="P355" i="34"/>
  <c r="Q355" i="34"/>
  <c r="Z355" i="34"/>
  <c r="O355" i="34"/>
  <c r="A355" i="34"/>
  <c r="U355" i="34"/>
  <c r="O380" i="34"/>
  <c r="A380" i="34"/>
  <c r="Q380" i="34"/>
  <c r="P380" i="34"/>
  <c r="Z380" i="34"/>
  <c r="U380" i="34"/>
  <c r="Z74" i="34"/>
  <c r="P1961" i="34"/>
  <c r="P1993" i="34"/>
  <c r="O2033" i="34"/>
  <c r="O2247" i="34"/>
  <c r="O2253" i="34"/>
  <c r="P2297" i="34"/>
  <c r="U2319" i="34"/>
  <c r="O1319" i="34"/>
  <c r="P1840" i="34"/>
  <c r="Z1739" i="34"/>
  <c r="O1463" i="34"/>
  <c r="P1487" i="34"/>
  <c r="O1499" i="34"/>
  <c r="O1516" i="34"/>
  <c r="O1299" i="34"/>
  <c r="O1241" i="34"/>
  <c r="P2021" i="34"/>
  <c r="O1419" i="34"/>
  <c r="O1391" i="34"/>
  <c r="O1355" i="34"/>
  <c r="O1335" i="34"/>
  <c r="Z1147" i="34"/>
  <c r="O2398" i="34"/>
  <c r="P2424" i="34"/>
  <c r="Z2241" i="34"/>
  <c r="Z2245" i="34"/>
  <c r="Z2269" i="34"/>
  <c r="U2277" i="34"/>
  <c r="U2265" i="34"/>
  <c r="U2283" i="34"/>
  <c r="Q2270" i="34"/>
  <c r="O2300" i="34"/>
  <c r="O2308" i="34"/>
  <c r="P2288" i="34"/>
  <c r="Z2306" i="34"/>
  <c r="O2279" i="34"/>
  <c r="O2258" i="34"/>
  <c r="P2291" i="34"/>
  <c r="U2317" i="34"/>
  <c r="Z2280" i="34"/>
  <c r="Q2315" i="34"/>
  <c r="Q2309" i="34"/>
  <c r="U2250" i="34"/>
  <c r="Q1257" i="34"/>
  <c r="U1314" i="34"/>
  <c r="Q1573" i="34"/>
  <c r="P1752" i="34"/>
  <c r="Q1283" i="34"/>
  <c r="O1455" i="34"/>
  <c r="O1579" i="34"/>
  <c r="Z1583" i="34"/>
  <c r="Z1733" i="34"/>
  <c r="O1922" i="34"/>
  <c r="O2038" i="34"/>
  <c r="Z1903" i="34"/>
  <c r="Z1774" i="34"/>
  <c r="Z1779" i="34"/>
  <c r="U1817" i="34"/>
  <c r="U1873" i="34"/>
  <c r="U1833" i="34"/>
  <c r="Q1864" i="34"/>
  <c r="Q1808" i="34"/>
  <c r="P1740" i="34"/>
  <c r="O1734" i="34"/>
  <c r="Z1597" i="34"/>
  <c r="Z1593" i="34"/>
  <c r="O1461" i="34"/>
  <c r="O1464" i="34"/>
  <c r="O1468" i="34"/>
  <c r="Z1501" i="34"/>
  <c r="Z1495" i="34"/>
  <c r="Z1520" i="34"/>
  <c r="U1486" i="34"/>
  <c r="U1485" i="34"/>
  <c r="U1537" i="34"/>
  <c r="Q1513" i="34"/>
  <c r="Q1507" i="34"/>
  <c r="Q1480" i="34"/>
  <c r="P1529" i="34"/>
  <c r="O1519" i="34"/>
  <c r="O1471" i="34"/>
  <c r="O1505" i="34"/>
  <c r="O1502" i="34"/>
  <c r="P1510" i="34"/>
  <c r="O1538" i="34"/>
  <c r="O1457" i="34"/>
  <c r="O1449" i="34"/>
  <c r="Z1445" i="34"/>
  <c r="Z1305" i="34"/>
  <c r="Z1300" i="34"/>
  <c r="U1278" i="34"/>
  <c r="U1274" i="34"/>
  <c r="U1269" i="34"/>
  <c r="Q1264" i="34"/>
  <c r="P1255" i="34"/>
  <c r="P1251" i="34"/>
  <c r="P1293" i="34"/>
  <c r="O1291" i="34"/>
  <c r="O1289" i="34"/>
  <c r="O1310" i="34"/>
  <c r="Z1245" i="34"/>
  <c r="Z1568" i="34"/>
  <c r="Z2213" i="34"/>
  <c r="Z1440" i="34"/>
  <c r="U1436" i="34"/>
  <c r="U1432" i="34"/>
  <c r="U1428" i="34"/>
  <c r="Q1424" i="34"/>
  <c r="Q1420" i="34"/>
  <c r="Q1416" i="34"/>
  <c r="P1408" i="34"/>
  <c r="P1404" i="34"/>
  <c r="P1400" i="34"/>
  <c r="O1396" i="34"/>
  <c r="O1392" i="34"/>
  <c r="O1388" i="34"/>
  <c r="Z1384" i="34"/>
  <c r="Z1380" i="34"/>
  <c r="Z1376" i="34"/>
  <c r="U1372" i="34"/>
  <c r="U1368" i="34"/>
  <c r="U1364" i="34"/>
  <c r="Q1360" i="34"/>
  <c r="Q1356" i="34"/>
  <c r="Q1352" i="34"/>
  <c r="P1344" i="34"/>
  <c r="P1340" i="34"/>
  <c r="P1336" i="34"/>
  <c r="O1332" i="34"/>
  <c r="O1328" i="34"/>
  <c r="O1324" i="34"/>
  <c r="Z1298" i="34"/>
  <c r="Z1294" i="34"/>
  <c r="Q1156" i="34"/>
  <c r="P1152" i="34"/>
  <c r="P1148" i="34"/>
  <c r="P1144" i="34"/>
  <c r="O1140" i="34"/>
  <c r="Q1111" i="34"/>
  <c r="P1107" i="34"/>
  <c r="O2235" i="34"/>
  <c r="P2055" i="34"/>
  <c r="O1906" i="34"/>
  <c r="Z1238" i="34"/>
  <c r="Q14" i="34"/>
  <c r="Q13" i="34"/>
  <c r="Q19" i="34"/>
  <c r="U2487" i="34"/>
  <c r="U2405" i="34"/>
  <c r="Q1042" i="34"/>
  <c r="Q947" i="34"/>
  <c r="Z272" i="34"/>
  <c r="P657" i="34"/>
  <c r="O2427" i="34"/>
  <c r="Z2381" i="34"/>
  <c r="U2343" i="34"/>
  <c r="Z2378" i="34"/>
  <c r="U1882" i="34"/>
  <c r="P1157" i="34"/>
  <c r="Q1093" i="34"/>
  <c r="Z457" i="34"/>
  <c r="P457" i="34"/>
  <c r="Q457" i="34"/>
  <c r="A457" i="34"/>
  <c r="U457" i="34"/>
  <c r="O457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O251" i="34"/>
  <c r="Z251" i="34"/>
  <c r="Q442" i="34"/>
  <c r="U442" i="34"/>
  <c r="A442" i="34"/>
  <c r="O442" i="34"/>
  <c r="P442" i="34"/>
  <c r="Z442" i="34"/>
  <c r="O439" i="34"/>
  <c r="Q439" i="34"/>
  <c r="P439" i="34"/>
  <c r="U439" i="34"/>
  <c r="Z439" i="34"/>
  <c r="A439" i="34"/>
  <c r="U424" i="34"/>
  <c r="Z424" i="34"/>
  <c r="P424" i="34"/>
  <c r="A424" i="34"/>
  <c r="Q424" i="34"/>
  <c r="O424" i="34"/>
  <c r="A104" i="34"/>
  <c r="A481" i="34"/>
  <c r="A467" i="34"/>
  <c r="A366" i="34"/>
  <c r="A360" i="34"/>
  <c r="A474" i="34"/>
  <c r="A385" i="34"/>
  <c r="O458" i="34"/>
  <c r="Z444" i="34"/>
  <c r="P432" i="34"/>
  <c r="U371" i="34"/>
  <c r="Q462" i="34"/>
  <c r="Q436" i="34"/>
  <c r="O358" i="34"/>
  <c r="P440" i="34"/>
  <c r="U438" i="34"/>
  <c r="Z481" i="34"/>
  <c r="P452" i="34"/>
  <c r="Q452" i="34"/>
  <c r="A452" i="34"/>
  <c r="O472" i="34"/>
  <c r="Z472" i="34"/>
  <c r="P472" i="34"/>
  <c r="P465" i="34"/>
  <c r="Q465" i="34"/>
  <c r="O465" i="34"/>
  <c r="A465" i="34"/>
  <c r="U470" i="34"/>
  <c r="O470" i="34"/>
  <c r="Z470" i="34"/>
  <c r="A470" i="34"/>
  <c r="U475" i="34"/>
  <c r="O475" i="34"/>
  <c r="Z475" i="34"/>
  <c r="Z431" i="34"/>
  <c r="P431" i="34"/>
  <c r="U443" i="34"/>
  <c r="Z443" i="34"/>
  <c r="Z455" i="34"/>
  <c r="A455" i="34"/>
  <c r="O455" i="34"/>
  <c r="Q363" i="34"/>
  <c r="A363" i="34"/>
  <c r="U363" i="34"/>
  <c r="Q369" i="34"/>
  <c r="U369" i="34"/>
  <c r="P373" i="34"/>
  <c r="Q373" i="34"/>
  <c r="O373" i="34"/>
  <c r="Q375" i="34"/>
  <c r="P375" i="34"/>
  <c r="U375" i="34"/>
  <c r="A375" i="34"/>
  <c r="A381" i="34"/>
  <c r="P381" i="34"/>
  <c r="Q381" i="34"/>
  <c r="O381" i="34"/>
  <c r="Z383" i="34"/>
  <c r="O383" i="34"/>
  <c r="O392" i="34"/>
  <c r="Q392" i="34"/>
  <c r="P392" i="34"/>
  <c r="U425" i="34"/>
  <c r="Z425" i="34"/>
  <c r="Q427" i="34"/>
  <c r="P427" i="34"/>
  <c r="A427" i="34"/>
  <c r="U427" i="34"/>
  <c r="A130" i="34"/>
  <c r="A133" i="34"/>
  <c r="Z120" i="34"/>
  <c r="U107" i="34"/>
  <c r="O107" i="34"/>
  <c r="Z107" i="34"/>
  <c r="A107" i="34"/>
  <c r="P107" i="34"/>
  <c r="P115" i="34"/>
  <c r="A115" i="34"/>
  <c r="Q115" i="34"/>
  <c r="U115" i="34"/>
  <c r="Q109" i="34"/>
  <c r="A109" i="34"/>
  <c r="U109" i="34"/>
  <c r="O109" i="34"/>
  <c r="Z109" i="34"/>
  <c r="P114" i="34"/>
  <c r="Q114" i="34"/>
  <c r="O131" i="34"/>
  <c r="Q131" i="34"/>
  <c r="P131" i="34"/>
  <c r="A131" i="34"/>
  <c r="U131" i="34"/>
  <c r="U136" i="34"/>
  <c r="Z136" i="34"/>
  <c r="Z139" i="34"/>
  <c r="O139" i="34"/>
  <c r="Q139" i="34"/>
  <c r="P139" i="34"/>
  <c r="U118" i="34"/>
  <c r="O118" i="34"/>
  <c r="Z118" i="34"/>
  <c r="O121" i="34"/>
  <c r="Z121" i="34"/>
  <c r="P121" i="34"/>
  <c r="U126" i="34"/>
  <c r="Z126" i="34"/>
  <c r="O746" i="34"/>
  <c r="Q746" i="34"/>
  <c r="A746" i="34"/>
  <c r="Z746" i="34"/>
  <c r="P746" i="34"/>
  <c r="U746" i="34"/>
  <c r="A700" i="34"/>
  <c r="U700" i="34"/>
  <c r="P700" i="34"/>
  <c r="Q700" i="34"/>
  <c r="O700" i="34"/>
  <c r="Z700" i="34"/>
  <c r="Z706" i="34"/>
  <c r="P706" i="34"/>
  <c r="U706" i="34"/>
  <c r="O706" i="34"/>
  <c r="Q706" i="34"/>
  <c r="A706" i="34"/>
  <c r="U716" i="34"/>
  <c r="Q716" i="34"/>
  <c r="A716" i="34"/>
  <c r="P716" i="34"/>
  <c r="Z716" i="34"/>
  <c r="O716" i="34"/>
  <c r="Z720" i="34"/>
  <c r="O720" i="34"/>
  <c r="U720" i="34"/>
  <c r="Q720" i="34"/>
  <c r="A720" i="34"/>
  <c r="P720" i="34"/>
  <c r="Q104" i="34"/>
  <c r="A458" i="34"/>
  <c r="A436" i="34"/>
  <c r="O422" i="34"/>
  <c r="O385" i="34"/>
  <c r="Z379" i="34"/>
  <c r="O460" i="34"/>
  <c r="U432" i="34"/>
  <c r="Z450" i="34"/>
  <c r="Z474" i="34"/>
  <c r="Q364" i="34"/>
  <c r="P377" i="34"/>
  <c r="Z366" i="34"/>
  <c r="Q356" i="34"/>
  <c r="U440" i="34"/>
  <c r="P469" i="34"/>
  <c r="P481" i="34"/>
  <c r="Q477" i="34"/>
  <c r="Q480" i="34"/>
  <c r="U480" i="34"/>
  <c r="U471" i="34"/>
  <c r="O471" i="34"/>
  <c r="Z471" i="34"/>
  <c r="O437" i="34"/>
  <c r="Z437" i="34"/>
  <c r="P437" i="34"/>
  <c r="O433" i="34"/>
  <c r="A433" i="34"/>
  <c r="Q433" i="34"/>
  <c r="P433" i="34"/>
  <c r="U435" i="34"/>
  <c r="Z435" i="34"/>
  <c r="A435" i="34"/>
  <c r="P451" i="34"/>
  <c r="Q451" i="34"/>
  <c r="O451" i="34"/>
  <c r="A451" i="34"/>
  <c r="Z456" i="34"/>
  <c r="O456" i="34"/>
  <c r="A456" i="34"/>
  <c r="U459" i="34"/>
  <c r="A459" i="34"/>
  <c r="Z459" i="34"/>
  <c r="U461" i="34"/>
  <c r="Z461" i="34"/>
  <c r="Q463" i="34"/>
  <c r="P463" i="34"/>
  <c r="A463" i="34"/>
  <c r="U463" i="34"/>
  <c r="O357" i="34"/>
  <c r="Z357" i="34"/>
  <c r="A357" i="34"/>
  <c r="P357" i="34"/>
  <c r="O359" i="34"/>
  <c r="Z359" i="34"/>
  <c r="P359" i="34"/>
  <c r="Q365" i="34"/>
  <c r="U365" i="34"/>
  <c r="A365" i="34"/>
  <c r="U367" i="34"/>
  <c r="Z367" i="34"/>
  <c r="A367" i="34"/>
  <c r="Z384" i="34"/>
  <c r="A384" i="34"/>
  <c r="O384" i="34"/>
  <c r="Q386" i="34"/>
  <c r="P386" i="34"/>
  <c r="U386" i="34"/>
  <c r="Z389" i="34"/>
  <c r="A389" i="34"/>
  <c r="P389" i="34"/>
  <c r="U391" i="34"/>
  <c r="Z391" i="34"/>
  <c r="U423" i="34"/>
  <c r="Z423" i="34"/>
  <c r="Z426" i="34"/>
  <c r="A426" i="34"/>
  <c r="O426" i="34"/>
  <c r="A111" i="34"/>
  <c r="A120" i="34"/>
  <c r="Q111" i="34"/>
  <c r="U112" i="34"/>
  <c r="O112" i="34"/>
  <c r="Z112" i="34"/>
  <c r="P112" i="34"/>
  <c r="Q129" i="34"/>
  <c r="P129" i="34"/>
  <c r="A129" i="34"/>
  <c r="U129" i="34"/>
  <c r="Z129" i="34"/>
  <c r="U134" i="34"/>
  <c r="Z134" i="34"/>
  <c r="P134" i="34"/>
  <c r="U137" i="34"/>
  <c r="Z137" i="34"/>
  <c r="O137" i="34"/>
  <c r="U116" i="34"/>
  <c r="A116" i="34"/>
  <c r="O116" i="34"/>
  <c r="Z116" i="34"/>
  <c r="P116" i="34"/>
  <c r="U119" i="34"/>
  <c r="O119" i="34"/>
  <c r="Z119" i="34"/>
  <c r="A119" i="34"/>
  <c r="P119" i="34"/>
  <c r="Z124" i="34"/>
  <c r="O124" i="34"/>
  <c r="U127" i="34"/>
  <c r="Z127" i="34"/>
  <c r="O127" i="34"/>
  <c r="P745" i="34"/>
  <c r="Z745" i="34"/>
  <c r="O745" i="34"/>
  <c r="U745" i="34"/>
  <c r="A745" i="34"/>
  <c r="Q745" i="34"/>
  <c r="U699" i="34"/>
  <c r="A699" i="34"/>
  <c r="Z699" i="34"/>
  <c r="P699" i="34"/>
  <c r="Q699" i="34"/>
  <c r="O699" i="34"/>
  <c r="U705" i="34"/>
  <c r="P705" i="34"/>
  <c r="A705" i="34"/>
  <c r="Q705" i="34"/>
  <c r="Z705" i="34"/>
  <c r="O705" i="34"/>
  <c r="O715" i="34"/>
  <c r="Q715" i="34"/>
  <c r="A715" i="34"/>
  <c r="U715" i="34"/>
  <c r="P715" i="34"/>
  <c r="Z715" i="34"/>
  <c r="P719" i="34"/>
  <c r="Q719" i="34"/>
  <c r="O719" i="34"/>
  <c r="U719" i="34"/>
  <c r="A719" i="34"/>
  <c r="Z719" i="34"/>
  <c r="P726" i="34"/>
  <c r="U726" i="34"/>
  <c r="O726" i="34"/>
  <c r="Q726" i="34"/>
  <c r="A726" i="34"/>
  <c r="Z726" i="34"/>
  <c r="A379" i="34"/>
  <c r="Z480" i="34"/>
  <c r="P453" i="34"/>
  <c r="Q453" i="34"/>
  <c r="P473" i="34"/>
  <c r="A473" i="34"/>
  <c r="Q473" i="34"/>
  <c r="U464" i="34"/>
  <c r="Z464" i="34"/>
  <c r="Q466" i="34"/>
  <c r="P466" i="34"/>
  <c r="U466" i="34"/>
  <c r="Q476" i="34"/>
  <c r="U476" i="34"/>
  <c r="Q445" i="34"/>
  <c r="P445" i="34"/>
  <c r="A445" i="34"/>
  <c r="U445" i="34"/>
  <c r="O454" i="34"/>
  <c r="A454" i="34"/>
  <c r="Q454" i="34"/>
  <c r="P454" i="34"/>
  <c r="Q368" i="34"/>
  <c r="U368" i="34"/>
  <c r="Q370" i="34"/>
  <c r="A370" i="34"/>
  <c r="U370" i="34"/>
  <c r="Z372" i="34"/>
  <c r="P372" i="34"/>
  <c r="O372" i="34"/>
  <c r="A372" i="34"/>
  <c r="Z374" i="34"/>
  <c r="O374" i="34"/>
  <c r="Q376" i="34"/>
  <c r="P376" i="34"/>
  <c r="U376" i="34"/>
  <c r="U378" i="34"/>
  <c r="Z378" i="34"/>
  <c r="Z382" i="34"/>
  <c r="A382" i="34"/>
  <c r="O382" i="34"/>
  <c r="Q390" i="34"/>
  <c r="P390" i="34"/>
  <c r="U390" i="34"/>
  <c r="A393" i="34"/>
  <c r="P393" i="34"/>
  <c r="Q393" i="34"/>
  <c r="O393" i="34"/>
  <c r="U428" i="34"/>
  <c r="Z428" i="34"/>
  <c r="A428" i="34"/>
  <c r="Q468" i="34"/>
  <c r="P468" i="34"/>
  <c r="U468" i="34"/>
  <c r="Q107" i="34"/>
  <c r="O110" i="34"/>
  <c r="Z110" i="34"/>
  <c r="P110" i="34"/>
  <c r="Q110" i="34"/>
  <c r="O113" i="34"/>
  <c r="Z113" i="34"/>
  <c r="P113" i="34"/>
  <c r="A113" i="34"/>
  <c r="Q113" i="34"/>
  <c r="Z132" i="34"/>
  <c r="A132" i="34"/>
  <c r="O132" i="34"/>
  <c r="O135" i="34"/>
  <c r="Q135" i="34"/>
  <c r="P135" i="34"/>
  <c r="A135" i="34"/>
  <c r="U135" i="34"/>
  <c r="Q140" i="34"/>
  <c r="Z140" i="34"/>
  <c r="A140" i="34"/>
  <c r="O140" i="34"/>
  <c r="Q117" i="34"/>
  <c r="U117" i="34"/>
  <c r="A117" i="34"/>
  <c r="O117" i="34"/>
  <c r="Z117" i="34"/>
  <c r="U122" i="34"/>
  <c r="Z122" i="34"/>
  <c r="A122" i="34"/>
  <c r="U125" i="34"/>
  <c r="Z125" i="34"/>
  <c r="O125" i="34"/>
  <c r="Q631" i="34"/>
  <c r="P631" i="34"/>
  <c r="U631" i="34"/>
  <c r="A631" i="34"/>
  <c r="Z631" i="34"/>
  <c r="Q744" i="34"/>
  <c r="A744" i="34"/>
  <c r="P744" i="34"/>
  <c r="Z744" i="34"/>
  <c r="O744" i="34"/>
  <c r="U744" i="34"/>
  <c r="A692" i="34"/>
  <c r="Z692" i="34"/>
  <c r="Q692" i="34"/>
  <c r="P692" i="34"/>
  <c r="U692" i="34"/>
  <c r="O692" i="34"/>
  <c r="A698" i="34"/>
  <c r="O698" i="34"/>
  <c r="U698" i="34"/>
  <c r="Q698" i="34"/>
  <c r="Z698" i="34"/>
  <c r="P698" i="34"/>
  <c r="A704" i="34"/>
  <c r="Z704" i="34"/>
  <c r="O704" i="34"/>
  <c r="U704" i="34"/>
  <c r="Q704" i="34"/>
  <c r="P704" i="34"/>
  <c r="A718" i="34"/>
  <c r="Z718" i="34"/>
  <c r="P718" i="34"/>
  <c r="U718" i="34"/>
  <c r="O718" i="34"/>
  <c r="Q718" i="34"/>
  <c r="P725" i="34"/>
  <c r="U725" i="34"/>
  <c r="Q725" i="34"/>
  <c r="Z725" i="34"/>
  <c r="A725" i="34"/>
  <c r="O725" i="34"/>
  <c r="U104" i="34"/>
  <c r="O104" i="34"/>
  <c r="Z104" i="34"/>
  <c r="U479" i="34"/>
  <c r="A479" i="34"/>
  <c r="O479" i="34"/>
  <c r="Z479" i="34"/>
  <c r="Q481" i="34"/>
  <c r="U481" i="34"/>
  <c r="U478" i="34"/>
  <c r="O478" i="34"/>
  <c r="Z478" i="34"/>
  <c r="A478" i="34"/>
  <c r="P474" i="34"/>
  <c r="Q474" i="34"/>
  <c r="U477" i="34"/>
  <c r="O477" i="34"/>
  <c r="Z477" i="34"/>
  <c r="A477" i="34"/>
  <c r="P438" i="34"/>
  <c r="A438" i="34"/>
  <c r="Q438" i="34"/>
  <c r="Q469" i="34"/>
  <c r="O469" i="34"/>
  <c r="A469" i="34"/>
  <c r="U469" i="34"/>
  <c r="Z432" i="34"/>
  <c r="A432" i="34"/>
  <c r="O432" i="34"/>
  <c r="Q434" i="34"/>
  <c r="P434" i="34"/>
  <c r="A434" i="34"/>
  <c r="U434" i="34"/>
  <c r="Z436" i="34"/>
  <c r="O436" i="34"/>
  <c r="Z440" i="34"/>
  <c r="A440" i="34"/>
  <c r="O440" i="34"/>
  <c r="Q444" i="34"/>
  <c r="P444" i="34"/>
  <c r="U444" i="34"/>
  <c r="O450" i="34"/>
  <c r="Q450" i="34"/>
  <c r="P450" i="34"/>
  <c r="A450" i="34"/>
  <c r="U458" i="34"/>
  <c r="Z458" i="34"/>
  <c r="Q460" i="34"/>
  <c r="P460" i="34"/>
  <c r="U460" i="34"/>
  <c r="A460" i="34"/>
  <c r="Z462" i="34"/>
  <c r="O462" i="34"/>
  <c r="U356" i="34"/>
  <c r="O356" i="34"/>
  <c r="Z356" i="34"/>
  <c r="A356" i="34"/>
  <c r="Q358" i="34"/>
  <c r="U358" i="34"/>
  <c r="A358" i="34"/>
  <c r="U360" i="34"/>
  <c r="O360" i="34"/>
  <c r="Z360" i="34"/>
  <c r="U362" i="34"/>
  <c r="O362" i="34"/>
  <c r="Z362" i="34"/>
  <c r="U364" i="34"/>
  <c r="A364" i="34"/>
  <c r="O364" i="34"/>
  <c r="Z364" i="34"/>
  <c r="P366" i="34"/>
  <c r="O366" i="34"/>
  <c r="Q366" i="34"/>
  <c r="P371" i="34"/>
  <c r="O371" i="34"/>
  <c r="Q371" i="34"/>
  <c r="Q377" i="34"/>
  <c r="O377" i="34"/>
  <c r="U377" i="34"/>
  <c r="O379" i="34"/>
  <c r="Q379" i="34"/>
  <c r="P379" i="34"/>
  <c r="U385" i="34"/>
  <c r="Z385" i="34"/>
  <c r="Q387" i="34"/>
  <c r="P387" i="34"/>
  <c r="U387" i="34"/>
  <c r="A387" i="34"/>
  <c r="Q422" i="34"/>
  <c r="P422" i="34"/>
  <c r="U422" i="34"/>
  <c r="Q467" i="34"/>
  <c r="P467" i="34"/>
  <c r="U467" i="34"/>
  <c r="O108" i="34"/>
  <c r="Z108" i="34"/>
  <c r="P108" i="34"/>
  <c r="A108" i="34"/>
  <c r="Q108" i="34"/>
  <c r="U111" i="34"/>
  <c r="O111" i="34"/>
  <c r="Z111" i="34"/>
  <c r="Z130" i="34"/>
  <c r="P130" i="34"/>
  <c r="Q130" i="34"/>
  <c r="O130" i="34"/>
  <c r="Z133" i="34"/>
  <c r="O133" i="34"/>
  <c r="Q133" i="34"/>
  <c r="P133" i="34"/>
  <c r="P138" i="34"/>
  <c r="A138" i="34"/>
  <c r="Q138" i="34"/>
  <c r="O138" i="34"/>
  <c r="O141" i="34"/>
  <c r="Z141" i="34"/>
  <c r="P141" i="34"/>
  <c r="A141" i="34"/>
  <c r="Q141" i="34"/>
  <c r="P120" i="34"/>
  <c r="Q120" i="34"/>
  <c r="U120" i="34"/>
  <c r="Z123" i="34"/>
  <c r="A123" i="34"/>
  <c r="O123" i="34"/>
  <c r="Q123" i="34"/>
  <c r="P123" i="34"/>
  <c r="Q128" i="34"/>
  <c r="P128" i="34"/>
  <c r="A128" i="34"/>
  <c r="U128" i="34"/>
  <c r="Z128" i="34"/>
  <c r="O743" i="34"/>
  <c r="Z743" i="34"/>
  <c r="P743" i="34"/>
  <c r="A743" i="34"/>
  <c r="Q743" i="34"/>
  <c r="U743" i="34"/>
  <c r="U691" i="34"/>
  <c r="A691" i="34"/>
  <c r="Z691" i="34"/>
  <c r="O691" i="34"/>
  <c r="P691" i="34"/>
  <c r="Q691" i="34"/>
  <c r="O697" i="34"/>
  <c r="Z697" i="34"/>
  <c r="Q697" i="34"/>
  <c r="U697" i="34"/>
  <c r="P697" i="34"/>
  <c r="A697" i="34"/>
  <c r="U717" i="34"/>
  <c r="P717" i="34"/>
  <c r="Q717" i="34"/>
  <c r="Z717" i="34"/>
  <c r="A717" i="34"/>
  <c r="O717" i="34"/>
  <c r="O681" i="34"/>
  <c r="Z681" i="34"/>
  <c r="Q681" i="34"/>
  <c r="Z817" i="34"/>
  <c r="O817" i="34"/>
  <c r="P817" i="34"/>
  <c r="Q817" i="34"/>
  <c r="U817" i="34"/>
  <c r="A817" i="34"/>
  <c r="Z786" i="34"/>
  <c r="O786" i="34"/>
  <c r="Q786" i="34"/>
  <c r="A786" i="34"/>
  <c r="P786" i="34"/>
  <c r="U786" i="34"/>
  <c r="A678" i="34"/>
  <c r="P678" i="34"/>
  <c r="O689" i="34"/>
  <c r="Z689" i="34"/>
  <c r="Q689" i="34"/>
  <c r="Z812" i="34"/>
  <c r="P812" i="34"/>
  <c r="Q812" i="34"/>
  <c r="O812" i="34"/>
  <c r="A812" i="34"/>
  <c r="U812" i="34"/>
  <c r="Z805" i="34"/>
  <c r="O805" i="34"/>
  <c r="Q805" i="34"/>
  <c r="P805" i="34"/>
  <c r="U805" i="34"/>
  <c r="A805" i="34"/>
  <c r="Z831" i="34"/>
  <c r="A831" i="34"/>
  <c r="U831" i="34"/>
  <c r="O831" i="34"/>
  <c r="P831" i="34"/>
  <c r="Q831" i="34"/>
  <c r="Z811" i="34"/>
  <c r="A811" i="34"/>
  <c r="P811" i="34"/>
  <c r="U811" i="34"/>
  <c r="O811" i="34"/>
  <c r="Q811" i="34"/>
  <c r="O788" i="34"/>
  <c r="A788" i="34"/>
  <c r="P788" i="34"/>
  <c r="Q788" i="34"/>
  <c r="U788" i="34"/>
  <c r="Z788" i="34"/>
  <c r="Z776" i="34"/>
  <c r="U776" i="34"/>
  <c r="P776" i="34"/>
  <c r="O776" i="34"/>
  <c r="Q776" i="34"/>
  <c r="A776" i="34"/>
  <c r="P701" i="34"/>
  <c r="O787" i="34"/>
  <c r="P787" i="34"/>
  <c r="U787" i="34"/>
  <c r="A787" i="34"/>
  <c r="Z787" i="34"/>
  <c r="Q787" i="34"/>
  <c r="Q818" i="34"/>
  <c r="Q782" i="34"/>
  <c r="P777" i="34"/>
  <c r="U773" i="34"/>
  <c r="Q756" i="34"/>
  <c r="O777" i="34"/>
  <c r="A813" i="34"/>
  <c r="Z784" i="34"/>
  <c r="U827" i="34"/>
  <c r="P827" i="34"/>
  <c r="Z832" i="34"/>
  <c r="P791" i="34"/>
  <c r="U791" i="34"/>
  <c r="Z791" i="34"/>
  <c r="A791" i="34"/>
  <c r="U793" i="34"/>
  <c r="A793" i="34"/>
  <c r="Z783" i="34"/>
  <c r="A783" i="34"/>
  <c r="P783" i="34"/>
  <c r="O783" i="34"/>
  <c r="Q783" i="34"/>
  <c r="Z757" i="34"/>
  <c r="O757" i="34"/>
  <c r="Q757" i="34"/>
  <c r="U761" i="34"/>
  <c r="A761" i="34"/>
  <c r="Q761" i="34"/>
  <c r="U765" i="34"/>
  <c r="A765" i="34"/>
  <c r="Q765" i="34"/>
  <c r="J311" i="55"/>
  <c r="Z419" i="34"/>
  <c r="A419" i="34"/>
  <c r="P419" i="34"/>
  <c r="O419" i="34"/>
  <c r="Q419" i="34"/>
  <c r="U419" i="34"/>
  <c r="Z408" i="34"/>
  <c r="O408" i="34"/>
  <c r="U408" i="34"/>
  <c r="Q408" i="34"/>
  <c r="A408" i="34"/>
  <c r="P408" i="34"/>
  <c r="Q398" i="34"/>
  <c r="A398" i="34"/>
  <c r="P398" i="34"/>
  <c r="Z398" i="34"/>
  <c r="O398" i="34"/>
  <c r="U398" i="34"/>
  <c r="P326" i="34"/>
  <c r="Z326" i="34"/>
  <c r="A326" i="34"/>
  <c r="U326" i="34"/>
  <c r="Q326" i="34"/>
  <c r="O326" i="34"/>
  <c r="O318" i="34"/>
  <c r="Q318" i="34"/>
  <c r="P318" i="34"/>
  <c r="U318" i="34"/>
  <c r="Z318" i="34"/>
  <c r="A318" i="34"/>
  <c r="A830" i="34"/>
  <c r="P830" i="34"/>
  <c r="Z830" i="34"/>
  <c r="O830" i="34"/>
  <c r="Q830" i="34"/>
  <c r="Z816" i="34"/>
  <c r="O816" i="34"/>
  <c r="O818" i="34"/>
  <c r="P818" i="34"/>
  <c r="P819" i="34"/>
  <c r="Z819" i="34"/>
  <c r="O819" i="34"/>
  <c r="U820" i="34"/>
  <c r="A820" i="34"/>
  <c r="Q820" i="34"/>
  <c r="P821" i="34"/>
  <c r="Z821" i="34"/>
  <c r="O821" i="34"/>
  <c r="P822" i="34"/>
  <c r="Z822" i="34"/>
  <c r="O822" i="34"/>
  <c r="U823" i="34"/>
  <c r="A823" i="34"/>
  <c r="Q823" i="34"/>
  <c r="P824" i="34"/>
  <c r="Z824" i="34"/>
  <c r="O824" i="34"/>
  <c r="U825" i="34"/>
  <c r="A825" i="34"/>
  <c r="Q825" i="34"/>
  <c r="A806" i="34"/>
  <c r="Q806" i="34"/>
  <c r="Z807" i="34"/>
  <c r="P807" i="34"/>
  <c r="U807" i="34"/>
  <c r="O807" i="34"/>
  <c r="Z810" i="34"/>
  <c r="O810" i="34"/>
  <c r="Q810" i="34"/>
  <c r="O813" i="34"/>
  <c r="U813" i="34"/>
  <c r="Z814" i="34"/>
  <c r="Q814" i="34"/>
  <c r="P815" i="34"/>
  <c r="U815" i="34"/>
  <c r="Z815" i="34"/>
  <c r="Z796" i="34"/>
  <c r="U796" i="34"/>
  <c r="O796" i="34"/>
  <c r="P796" i="34"/>
  <c r="Z801" i="34"/>
  <c r="O801" i="34"/>
  <c r="Q801" i="34"/>
  <c r="P795" i="34"/>
  <c r="U795" i="34"/>
  <c r="Z795" i="34"/>
  <c r="A795" i="34"/>
  <c r="A777" i="34"/>
  <c r="Q777" i="34"/>
  <c r="A778" i="34"/>
  <c r="U778" i="34"/>
  <c r="Z779" i="34"/>
  <c r="P779" i="34"/>
  <c r="O779" i="34"/>
  <c r="Q779" i="34"/>
  <c r="O782" i="34"/>
  <c r="U782" i="34"/>
  <c r="A782" i="34"/>
  <c r="O773" i="34"/>
  <c r="P773" i="34"/>
  <c r="Q773" i="34"/>
  <c r="Z773" i="34"/>
  <c r="A756" i="34"/>
  <c r="U756" i="34"/>
  <c r="P756" i="34"/>
  <c r="P760" i="34"/>
  <c r="Z760" i="34"/>
  <c r="O760" i="34"/>
  <c r="P764" i="34"/>
  <c r="Z764" i="34"/>
  <c r="O764" i="34"/>
  <c r="Z417" i="34"/>
  <c r="A417" i="34"/>
  <c r="Q417" i="34"/>
  <c r="O417" i="34"/>
  <c r="U417" i="34"/>
  <c r="P417" i="34"/>
  <c r="P414" i="34"/>
  <c r="U414" i="34"/>
  <c r="Z414" i="34"/>
  <c r="A414" i="34"/>
  <c r="O414" i="34"/>
  <c r="Q414" i="34"/>
  <c r="U395" i="34"/>
  <c r="A395" i="34"/>
  <c r="Q395" i="34"/>
  <c r="P395" i="34"/>
  <c r="Z395" i="34"/>
  <c r="O395" i="34"/>
  <c r="O338" i="34"/>
  <c r="Q338" i="34"/>
  <c r="A338" i="34"/>
  <c r="Z338" i="34"/>
  <c r="U338" i="34"/>
  <c r="P338" i="34"/>
  <c r="Z329" i="34"/>
  <c r="O329" i="34"/>
  <c r="U329" i="34"/>
  <c r="Q329" i="34"/>
  <c r="P329" i="34"/>
  <c r="A329" i="34"/>
  <c r="U832" i="34"/>
  <c r="A832" i="34"/>
  <c r="Q816" i="34"/>
  <c r="U822" i="34"/>
  <c r="A824" i="34"/>
  <c r="P823" i="34"/>
  <c r="U821" i="34"/>
  <c r="A819" i="34"/>
  <c r="U814" i="34"/>
  <c r="U810" i="34"/>
  <c r="Q807" i="34"/>
  <c r="P810" i="34"/>
  <c r="Q796" i="34"/>
  <c r="Q795" i="34"/>
  <c r="U792" i="34"/>
  <c r="Q789" i="34"/>
  <c r="U771" i="34"/>
  <c r="Q764" i="34"/>
  <c r="Q760" i="34"/>
  <c r="A818" i="34"/>
  <c r="Z778" i="34"/>
  <c r="O814" i="34"/>
  <c r="A827" i="34"/>
  <c r="O815" i="34"/>
  <c r="A779" i="34"/>
  <c r="P834" i="34"/>
  <c r="Z834" i="34"/>
  <c r="Q834" i="34"/>
  <c r="U809" i="34"/>
  <c r="Z809" i="34"/>
  <c r="A809" i="34"/>
  <c r="U800" i="34"/>
  <c r="Z800" i="34"/>
  <c r="A800" i="34"/>
  <c r="P800" i="34"/>
  <c r="U802" i="34"/>
  <c r="A802" i="34"/>
  <c r="O781" i="34"/>
  <c r="Z781" i="34"/>
  <c r="Q781" i="34"/>
  <c r="O785" i="34"/>
  <c r="Q785" i="34"/>
  <c r="Z785" i="34"/>
  <c r="A766" i="34"/>
  <c r="U766" i="34"/>
  <c r="P766" i="34"/>
  <c r="Z772" i="34"/>
  <c r="U772" i="34"/>
  <c r="A772" i="34"/>
  <c r="O775" i="34"/>
  <c r="Z775" i="34"/>
  <c r="Q775" i="34"/>
  <c r="U759" i="34"/>
  <c r="A759" i="34"/>
  <c r="Q759" i="34"/>
  <c r="U763" i="34"/>
  <c r="A763" i="34"/>
  <c r="Q763" i="34"/>
  <c r="O411" i="34"/>
  <c r="U411" i="34"/>
  <c r="A411" i="34"/>
  <c r="Z411" i="34"/>
  <c r="P411" i="34"/>
  <c r="Q411" i="34"/>
  <c r="O401" i="34"/>
  <c r="Z401" i="34"/>
  <c r="P401" i="34"/>
  <c r="Q401" i="34"/>
  <c r="A401" i="34"/>
  <c r="U401" i="34"/>
  <c r="Z447" i="34"/>
  <c r="O447" i="34"/>
  <c r="Q447" i="34"/>
  <c r="U447" i="34"/>
  <c r="A447" i="34"/>
  <c r="P447" i="34"/>
  <c r="Z346" i="34"/>
  <c r="A346" i="34"/>
  <c r="P346" i="34"/>
  <c r="Q346" i="34"/>
  <c r="O346" i="34"/>
  <c r="U346" i="34"/>
  <c r="O332" i="34"/>
  <c r="Q332" i="34"/>
  <c r="Z332" i="34"/>
  <c r="P332" i="34"/>
  <c r="A332" i="34"/>
  <c r="U332" i="34"/>
  <c r="O304" i="34"/>
  <c r="Q304" i="34"/>
  <c r="U304" i="34"/>
  <c r="P304" i="34"/>
  <c r="Z304" i="34"/>
  <c r="A304" i="34"/>
  <c r="P832" i="34"/>
  <c r="U818" i="34"/>
  <c r="P816" i="34"/>
  <c r="O825" i="34"/>
  <c r="Q824" i="34"/>
  <c r="Z823" i="34"/>
  <c r="O820" i="34"/>
  <c r="Q819" i="34"/>
  <c r="Q813" i="34"/>
  <c r="U806" i="34"/>
  <c r="U801" i="34"/>
  <c r="O795" i="34"/>
  <c r="U779" i="34"/>
  <c r="P778" i="34"/>
  <c r="U764" i="34"/>
  <c r="U760" i="34"/>
  <c r="Z782" i="34"/>
  <c r="O806" i="34"/>
  <c r="O756" i="34"/>
  <c r="A816" i="34"/>
  <c r="A807" i="34"/>
  <c r="Z826" i="34"/>
  <c r="P826" i="34"/>
  <c r="Q826" i="34"/>
  <c r="U804" i="34"/>
  <c r="Z804" i="34"/>
  <c r="A804" i="34"/>
  <c r="P804" i="34"/>
  <c r="O789" i="34"/>
  <c r="U789" i="34"/>
  <c r="Z792" i="34"/>
  <c r="O792" i="34"/>
  <c r="P792" i="34"/>
  <c r="Q792" i="34"/>
  <c r="O784" i="34"/>
  <c r="U784" i="34"/>
  <c r="A784" i="34"/>
  <c r="P784" i="34"/>
  <c r="O771" i="34"/>
  <c r="Z771" i="34"/>
  <c r="Q771" i="34"/>
  <c r="P758" i="34"/>
  <c r="Z758" i="34"/>
  <c r="O758" i="34"/>
  <c r="P762" i="34"/>
  <c r="Z762" i="34"/>
  <c r="O762" i="34"/>
  <c r="J321" i="55"/>
  <c r="J328" i="55"/>
  <c r="J171" i="55"/>
  <c r="J236" i="55"/>
  <c r="J285" i="55"/>
  <c r="J209" i="55"/>
  <c r="J208" i="55"/>
  <c r="J326" i="55"/>
  <c r="J195" i="55"/>
  <c r="Q449" i="34"/>
  <c r="Z449" i="34"/>
  <c r="A449" i="34"/>
  <c r="U449" i="34"/>
  <c r="O449" i="34"/>
  <c r="P449" i="34"/>
  <c r="A343" i="34"/>
  <c r="P343" i="34"/>
  <c r="Q343" i="34"/>
  <c r="U343" i="34"/>
  <c r="O343" i="34"/>
  <c r="Z343" i="34"/>
  <c r="A315" i="34"/>
  <c r="P315" i="34"/>
  <c r="Q315" i="34"/>
  <c r="O315" i="34"/>
  <c r="Z315" i="34"/>
  <c r="U315" i="34"/>
  <c r="Q448" i="34"/>
  <c r="O446" i="34"/>
  <c r="Z448" i="34"/>
  <c r="Z341" i="34"/>
  <c r="A335" i="34"/>
  <c r="P341" i="34"/>
  <c r="Q309" i="34"/>
  <c r="A309" i="34"/>
  <c r="P309" i="34"/>
  <c r="P310" i="34"/>
  <c r="Z310" i="34"/>
  <c r="O310" i="34"/>
  <c r="O311" i="34"/>
  <c r="Q311" i="34"/>
  <c r="A311" i="34"/>
  <c r="Q298" i="34"/>
  <c r="A298" i="34"/>
  <c r="U298" i="34"/>
  <c r="O298" i="34"/>
  <c r="Z299" i="34"/>
  <c r="O299" i="34"/>
  <c r="U299" i="34"/>
  <c r="U300" i="34"/>
  <c r="A300" i="34"/>
  <c r="Q300" i="34"/>
  <c r="P284" i="34"/>
  <c r="A284" i="34"/>
  <c r="O284" i="34"/>
  <c r="Q284" i="34"/>
  <c r="A285" i="34"/>
  <c r="P285" i="34"/>
  <c r="Z285" i="34"/>
  <c r="O285" i="34"/>
  <c r="U489" i="34"/>
  <c r="A489" i="34"/>
  <c r="O489" i="34"/>
  <c r="Z489" i="34"/>
  <c r="O82" i="34"/>
  <c r="P82" i="34"/>
  <c r="Z82" i="34"/>
  <c r="Z83" i="34"/>
  <c r="P83" i="34"/>
  <c r="O83" i="34"/>
  <c r="Q83" i="34"/>
  <c r="A850" i="34"/>
  <c r="P850" i="34"/>
  <c r="U850" i="34"/>
  <c r="O850" i="34"/>
  <c r="Z850" i="34"/>
  <c r="O858" i="34"/>
  <c r="Q858" i="34"/>
  <c r="P858" i="34"/>
  <c r="A858" i="34"/>
  <c r="Z858" i="34"/>
  <c r="A861" i="34"/>
  <c r="U861" i="34"/>
  <c r="Q861" i="34"/>
  <c r="P861" i="34"/>
  <c r="Z865" i="34"/>
  <c r="Q865" i="34"/>
  <c r="O865" i="34"/>
  <c r="P865" i="34"/>
  <c r="U865" i="34"/>
  <c r="A865" i="34"/>
  <c r="O327" i="34"/>
  <c r="Q327" i="34"/>
  <c r="A319" i="34"/>
  <c r="P319" i="34"/>
  <c r="Z305" i="34"/>
  <c r="O305" i="34"/>
  <c r="U305" i="34"/>
  <c r="Z312" i="34"/>
  <c r="O312" i="34"/>
  <c r="Z313" i="34"/>
  <c r="O313" i="34"/>
  <c r="O286" i="34"/>
  <c r="A286" i="34"/>
  <c r="P286" i="34"/>
  <c r="Q286" i="34"/>
  <c r="Z286" i="34"/>
  <c r="A287" i="34"/>
  <c r="Z287" i="34"/>
  <c r="P292" i="34"/>
  <c r="A292" i="34"/>
  <c r="O292" i="34"/>
  <c r="Q292" i="34"/>
  <c r="U293" i="34"/>
  <c r="Q293" i="34"/>
  <c r="U488" i="34"/>
  <c r="O488" i="34"/>
  <c r="Q488" i="34"/>
  <c r="A857" i="34"/>
  <c r="Q857" i="34"/>
  <c r="P857" i="34"/>
  <c r="Z857" i="34"/>
  <c r="A860" i="34"/>
  <c r="P860" i="34"/>
  <c r="Z860" i="34"/>
  <c r="O860" i="34"/>
  <c r="U860" i="34"/>
  <c r="Z864" i="34"/>
  <c r="P864" i="34"/>
  <c r="O864" i="34"/>
  <c r="A864" i="34"/>
  <c r="Q864" i="34"/>
  <c r="Q837" i="34"/>
  <c r="A837" i="34"/>
  <c r="P837" i="34"/>
  <c r="Z837" i="34"/>
  <c r="O837" i="34"/>
  <c r="Z836" i="34"/>
  <c r="O836" i="34"/>
  <c r="U836" i="34"/>
  <c r="Q836" i="34"/>
  <c r="A448" i="34"/>
  <c r="Z336" i="34"/>
  <c r="O336" i="34"/>
  <c r="U337" i="34"/>
  <c r="Q337" i="34"/>
  <c r="P328" i="34"/>
  <c r="A328" i="34"/>
  <c r="O328" i="34"/>
  <c r="Z320" i="34"/>
  <c r="O320" i="34"/>
  <c r="P321" i="34"/>
  <c r="U321" i="34"/>
  <c r="P306" i="34"/>
  <c r="Z306" i="34"/>
  <c r="O306" i="34"/>
  <c r="O307" i="34"/>
  <c r="Q307" i="34"/>
  <c r="A307" i="34"/>
  <c r="O308" i="34"/>
  <c r="U302" i="34"/>
  <c r="O302" i="34"/>
  <c r="Z302" i="34"/>
  <c r="A302" i="34"/>
  <c r="O485" i="34"/>
  <c r="Q485" i="34"/>
  <c r="A485" i="34"/>
  <c r="U864" i="34"/>
  <c r="O857" i="34"/>
  <c r="O852" i="34"/>
  <c r="P852" i="34"/>
  <c r="Z852" i="34"/>
  <c r="A852" i="34"/>
  <c r="U852" i="34"/>
  <c r="A853" i="34"/>
  <c r="P853" i="34"/>
  <c r="Z853" i="34"/>
  <c r="U853" i="34"/>
  <c r="P856" i="34"/>
  <c r="O856" i="34"/>
  <c r="Z856" i="34"/>
  <c r="U856" i="34"/>
  <c r="Q863" i="34"/>
  <c r="Z863" i="34"/>
  <c r="U863" i="34"/>
  <c r="O863" i="34"/>
  <c r="U837" i="34"/>
  <c r="O839" i="34"/>
  <c r="P839" i="34"/>
  <c r="Q839" i="34"/>
  <c r="Z839" i="34"/>
  <c r="U839" i="34"/>
  <c r="O878" i="34"/>
  <c r="U833" i="34"/>
  <c r="U829" i="34"/>
  <c r="P803" i="34"/>
  <c r="P799" i="34"/>
  <c r="U768" i="34"/>
  <c r="P769" i="34"/>
  <c r="U448" i="34"/>
  <c r="U341" i="34"/>
  <c r="U330" i="34"/>
  <c r="A330" i="34"/>
  <c r="P322" i="34"/>
  <c r="U322" i="34"/>
  <c r="A322" i="34"/>
  <c r="Z295" i="34"/>
  <c r="O295" i="34"/>
  <c r="U295" i="34"/>
  <c r="P296" i="34"/>
  <c r="Z296" i="34"/>
  <c r="O296" i="34"/>
  <c r="Z297" i="34"/>
  <c r="P297" i="34"/>
  <c r="U297" i="34"/>
  <c r="A289" i="34"/>
  <c r="P289" i="34"/>
  <c r="Z289" i="34"/>
  <c r="O289" i="34"/>
  <c r="Z290" i="34"/>
  <c r="O290" i="34"/>
  <c r="U290" i="34"/>
  <c r="U484" i="34"/>
  <c r="A484" i="34"/>
  <c r="Q484" i="34"/>
  <c r="P483" i="34"/>
  <c r="Z483" i="34"/>
  <c r="Q483" i="34"/>
  <c r="A486" i="34"/>
  <c r="Z486" i="34"/>
  <c r="U857" i="34"/>
  <c r="Q860" i="34"/>
  <c r="Z840" i="34"/>
  <c r="P840" i="34"/>
  <c r="O840" i="34"/>
  <c r="Q840" i="34"/>
  <c r="A841" i="34"/>
  <c r="P841" i="34"/>
  <c r="Q841" i="34"/>
  <c r="U841" i="34"/>
  <c r="Z841" i="34"/>
  <c r="A851" i="34"/>
  <c r="U851" i="34"/>
  <c r="O851" i="34"/>
  <c r="Q851" i="34"/>
  <c r="P851" i="34"/>
  <c r="U855" i="34"/>
  <c r="A855" i="34"/>
  <c r="Q855" i="34"/>
  <c r="O855" i="34"/>
  <c r="P855" i="34"/>
  <c r="U862" i="34"/>
  <c r="O862" i="34"/>
  <c r="Q862" i="34"/>
  <c r="P862" i="34"/>
  <c r="Z866" i="34"/>
  <c r="A866" i="34"/>
  <c r="O866" i="34"/>
  <c r="P866" i="34"/>
  <c r="Q866" i="34"/>
  <c r="Q867" i="34"/>
  <c r="Z867" i="34"/>
  <c r="U867" i="34"/>
  <c r="O867" i="34"/>
  <c r="P868" i="34"/>
  <c r="Z868" i="34"/>
  <c r="O868" i="34"/>
  <c r="Q868" i="34"/>
  <c r="Z869" i="34"/>
  <c r="Q869" i="34"/>
  <c r="O869" i="34"/>
  <c r="P869" i="34"/>
  <c r="U869" i="34"/>
  <c r="A869" i="34"/>
  <c r="P836" i="34"/>
  <c r="A519" i="34"/>
  <c r="P519" i="34"/>
  <c r="O500" i="34"/>
  <c r="P500" i="34"/>
  <c r="A500" i="34"/>
  <c r="A507" i="34"/>
  <c r="P507" i="34"/>
  <c r="U507" i="34"/>
  <c r="O508" i="34"/>
  <c r="P508" i="34"/>
  <c r="P496" i="34"/>
  <c r="U496" i="34"/>
  <c r="A496" i="34"/>
  <c r="Q593" i="34"/>
  <c r="A593" i="34"/>
  <c r="P593" i="34"/>
  <c r="U593" i="34"/>
  <c r="P846" i="34"/>
  <c r="O846" i="34"/>
  <c r="Q846" i="34"/>
  <c r="Z846" i="34"/>
  <c r="U846" i="34"/>
  <c r="A846" i="34"/>
  <c r="A896" i="34"/>
  <c r="U896" i="34"/>
  <c r="O896" i="34"/>
  <c r="Z896" i="34"/>
  <c r="P896" i="34"/>
  <c r="Q896" i="34"/>
  <c r="Z932" i="34"/>
  <c r="O932" i="34"/>
  <c r="U932" i="34"/>
  <c r="A932" i="34"/>
  <c r="Q932" i="34"/>
  <c r="P932" i="34"/>
  <c r="P513" i="34"/>
  <c r="U513" i="34"/>
  <c r="O514" i="34"/>
  <c r="Q514" i="34"/>
  <c r="O893" i="34"/>
  <c r="Z893" i="34"/>
  <c r="P893" i="34"/>
  <c r="A893" i="34"/>
  <c r="Q893" i="34"/>
  <c r="U893" i="34"/>
  <c r="A881" i="34"/>
  <c r="P881" i="34"/>
  <c r="Q881" i="34"/>
  <c r="O881" i="34"/>
  <c r="Z881" i="34"/>
  <c r="U881" i="34"/>
  <c r="Q887" i="34"/>
  <c r="P887" i="34"/>
  <c r="Z887" i="34"/>
  <c r="O887" i="34"/>
  <c r="U887" i="34"/>
  <c r="A887" i="34"/>
  <c r="U871" i="34"/>
  <c r="Z854" i="34"/>
  <c r="A854" i="34"/>
  <c r="Q849" i="34"/>
  <c r="Q844" i="34"/>
  <c r="O874" i="34"/>
  <c r="O872" i="34"/>
  <c r="P844" i="34"/>
  <c r="O844" i="34"/>
  <c r="A848" i="34"/>
  <c r="O838" i="34"/>
  <c r="P503" i="34"/>
  <c r="U503" i="34"/>
  <c r="A503" i="34"/>
  <c r="P504" i="34"/>
  <c r="O504" i="34"/>
  <c r="U491" i="34"/>
  <c r="Q491" i="34"/>
  <c r="Z491" i="34"/>
  <c r="O491" i="34"/>
  <c r="Z499" i="34"/>
  <c r="O499" i="34"/>
  <c r="Q499" i="34"/>
  <c r="Z936" i="34"/>
  <c r="O936" i="34"/>
  <c r="P936" i="34"/>
  <c r="Q936" i="34"/>
  <c r="A936" i="34"/>
  <c r="U936" i="34"/>
  <c r="U848" i="34"/>
  <c r="O493" i="34"/>
  <c r="Q493" i="34"/>
  <c r="Z493" i="34"/>
  <c r="O494" i="34"/>
  <c r="U494" i="34"/>
  <c r="P494" i="34"/>
  <c r="A494" i="34"/>
  <c r="Q592" i="34"/>
  <c r="A592" i="34"/>
  <c r="P592" i="34"/>
  <c r="U592" i="34"/>
  <c r="Z930" i="34"/>
  <c r="U930" i="34"/>
  <c r="O930" i="34"/>
  <c r="Q930" i="34"/>
  <c r="A930" i="34"/>
  <c r="P930" i="34"/>
  <c r="P843" i="34"/>
  <c r="A842" i="34"/>
  <c r="Z842" i="34"/>
  <c r="Z843" i="34"/>
  <c r="U845" i="34"/>
  <c r="O845" i="34"/>
  <c r="Q847" i="34"/>
  <c r="Q897" i="34"/>
  <c r="Q895" i="34"/>
  <c r="O895" i="34"/>
  <c r="Q892" i="34"/>
  <c r="O892" i="34"/>
  <c r="Z890" i="34"/>
  <c r="O891" i="34"/>
  <c r="Z891" i="34"/>
  <c r="A935" i="34"/>
  <c r="Z933" i="34"/>
  <c r="Z886" i="34"/>
  <c r="P886" i="34"/>
  <c r="Z884" i="34"/>
  <c r="Q883" i="34"/>
  <c r="Q882" i="34"/>
  <c r="O890" i="34"/>
  <c r="Q902" i="34"/>
  <c r="Z902" i="34"/>
  <c r="P902" i="34"/>
  <c r="A902" i="34"/>
  <c r="U902" i="34"/>
  <c r="O911" i="34"/>
  <c r="Q911" i="34"/>
  <c r="A911" i="34"/>
  <c r="P911" i="34"/>
  <c r="Z911" i="34"/>
  <c r="U911" i="34"/>
  <c r="Z917" i="34"/>
  <c r="Q917" i="34"/>
  <c r="A917" i="34"/>
  <c r="O917" i="34"/>
  <c r="P917" i="34"/>
  <c r="Z925" i="34"/>
  <c r="P925" i="34"/>
  <c r="A925" i="34"/>
  <c r="U925" i="34"/>
  <c r="Q925" i="34"/>
  <c r="O925" i="34"/>
  <c r="A888" i="34"/>
  <c r="P888" i="34"/>
  <c r="Z888" i="34"/>
  <c r="O888" i="34"/>
  <c r="U888" i="34"/>
  <c r="Q888" i="34"/>
  <c r="Z898" i="34"/>
  <c r="P898" i="34"/>
  <c r="U898" i="34"/>
  <c r="O898" i="34"/>
  <c r="Q898" i="34"/>
  <c r="A898" i="34"/>
  <c r="P901" i="34"/>
  <c r="Z901" i="34"/>
  <c r="O901" i="34"/>
  <c r="A901" i="34"/>
  <c r="U901" i="34"/>
  <c r="Q901" i="34"/>
  <c r="P910" i="34"/>
  <c r="U910" i="34"/>
  <c r="O910" i="34"/>
  <c r="Q910" i="34"/>
  <c r="A910" i="34"/>
  <c r="Z910" i="34"/>
  <c r="Z915" i="34"/>
  <c r="U915" i="34"/>
  <c r="O915" i="34"/>
  <c r="Q915" i="34"/>
  <c r="A915" i="34"/>
  <c r="P915" i="34"/>
  <c r="U924" i="34"/>
  <c r="A924" i="34"/>
  <c r="P924" i="34"/>
  <c r="O924" i="34"/>
  <c r="Z929" i="34"/>
  <c r="A929" i="34"/>
  <c r="O929" i="34"/>
  <c r="Q929" i="34"/>
  <c r="U843" i="34"/>
  <c r="O847" i="34"/>
  <c r="Z847" i="34"/>
  <c r="A882" i="34"/>
  <c r="Z909" i="34"/>
  <c r="Q909" i="34"/>
  <c r="A909" i="34"/>
  <c r="O909" i="34"/>
  <c r="P909" i="34"/>
  <c r="P914" i="34"/>
  <c r="U914" i="34"/>
  <c r="O914" i="34"/>
  <c r="Q914" i="34"/>
  <c r="A914" i="34"/>
  <c r="Z914" i="34"/>
  <c r="Z919" i="34"/>
  <c r="U919" i="34"/>
  <c r="O919" i="34"/>
  <c r="Q919" i="34"/>
  <c r="A919" i="34"/>
  <c r="P919" i="34"/>
  <c r="O927" i="34"/>
  <c r="Q927" i="34"/>
  <c r="A927" i="34"/>
  <c r="P927" i="34"/>
  <c r="Z927" i="34"/>
  <c r="U927" i="34"/>
  <c r="A171" i="34"/>
  <c r="Q171" i="34"/>
  <c r="O171" i="34"/>
  <c r="Z171" i="34"/>
  <c r="P171" i="34"/>
  <c r="U171" i="34"/>
  <c r="A908" i="34"/>
  <c r="U908" i="34"/>
  <c r="P908" i="34"/>
  <c r="O908" i="34"/>
  <c r="O913" i="34"/>
  <c r="Z913" i="34"/>
  <c r="A913" i="34"/>
  <c r="P913" i="34"/>
  <c r="Q913" i="34"/>
  <c r="O918" i="34"/>
  <c r="Q918" i="34"/>
  <c r="A918" i="34"/>
  <c r="Z918" i="34"/>
  <c r="P918" i="34"/>
  <c r="U918" i="34"/>
  <c r="P926" i="34"/>
  <c r="U926" i="34"/>
  <c r="O926" i="34"/>
  <c r="Q926" i="34"/>
  <c r="A926" i="34"/>
  <c r="Z926" i="34"/>
  <c r="U173" i="34"/>
  <c r="P173" i="34"/>
  <c r="Z173" i="34"/>
  <c r="O173" i="34"/>
  <c r="Q173" i="34"/>
  <c r="A173" i="34"/>
  <c r="Q921" i="34"/>
  <c r="Q905" i="34"/>
  <c r="Q928" i="34"/>
  <c r="P921" i="34"/>
  <c r="P905" i="34"/>
  <c r="Q922" i="34"/>
  <c r="Q906" i="34"/>
  <c r="O906" i="34"/>
  <c r="Q903" i="34"/>
  <c r="O903" i="34"/>
  <c r="O904" i="34"/>
  <c r="Z904" i="34"/>
  <c r="Q900" i="34"/>
  <c r="A899" i="34"/>
  <c r="Z899" i="34"/>
  <c r="O889" i="34"/>
  <c r="U938" i="34"/>
  <c r="A938" i="34"/>
  <c r="Q937" i="34"/>
  <c r="Z938" i="34"/>
  <c r="R179" i="34"/>
  <c r="S179" i="34"/>
  <c r="T197" i="34"/>
  <c r="A197" i="34"/>
  <c r="S197" i="34"/>
  <c r="O197" i="34"/>
  <c r="Z197" i="34"/>
  <c r="P197" i="34"/>
  <c r="Q197" i="34"/>
  <c r="R197" i="34"/>
  <c r="U197" i="34"/>
  <c r="S212" i="34"/>
  <c r="Q212" i="34"/>
  <c r="P212" i="34"/>
  <c r="U212" i="34"/>
  <c r="T212" i="34"/>
  <c r="R212" i="34"/>
  <c r="A212" i="34"/>
  <c r="Z212" i="34"/>
  <c r="O212" i="34"/>
  <c r="R220" i="34"/>
  <c r="Q220" i="34"/>
  <c r="S220" i="34"/>
  <c r="P220" i="34"/>
  <c r="U220" i="34"/>
  <c r="A220" i="34"/>
  <c r="Z220" i="34"/>
  <c r="T220" i="34"/>
  <c r="O220" i="34"/>
  <c r="Z602" i="34"/>
  <c r="P602" i="34"/>
  <c r="U602" i="34"/>
  <c r="A602" i="34"/>
  <c r="O602" i="34"/>
  <c r="Q602" i="34"/>
  <c r="U603" i="34"/>
  <c r="Q603" i="34"/>
  <c r="Z603" i="34"/>
  <c r="P603" i="34"/>
  <c r="A603" i="34"/>
  <c r="O603" i="34"/>
  <c r="U889" i="34"/>
  <c r="A889" i="34"/>
  <c r="O937" i="34"/>
  <c r="U937" i="34"/>
  <c r="S198" i="34"/>
  <c r="Q198" i="34"/>
  <c r="R198" i="34"/>
  <c r="U198" i="34"/>
  <c r="Z198" i="34"/>
  <c r="A198" i="34"/>
  <c r="T198" i="34"/>
  <c r="O198" i="34"/>
  <c r="P198" i="34"/>
  <c r="R203" i="34"/>
  <c r="A203" i="34"/>
  <c r="P203" i="34"/>
  <c r="Z203" i="34"/>
  <c r="S203" i="34"/>
  <c r="O203" i="34"/>
  <c r="T203" i="34"/>
  <c r="Q203" i="34"/>
  <c r="U203" i="34"/>
  <c r="Z213" i="34"/>
  <c r="A213" i="34"/>
  <c r="R213" i="34"/>
  <c r="O213" i="34"/>
  <c r="T213" i="34"/>
  <c r="P213" i="34"/>
  <c r="Q213" i="34"/>
  <c r="S213" i="34"/>
  <c r="U213" i="34"/>
  <c r="S216" i="34"/>
  <c r="Q216" i="34"/>
  <c r="Z216" i="34"/>
  <c r="P216" i="34"/>
  <c r="U216" i="34"/>
  <c r="T216" i="34"/>
  <c r="A216" i="34"/>
  <c r="R216" i="34"/>
  <c r="O216" i="34"/>
  <c r="Z903" i="34"/>
  <c r="Q889" i="34"/>
  <c r="A937" i="34"/>
  <c r="S199" i="34"/>
  <c r="A199" i="34"/>
  <c r="P199" i="34"/>
  <c r="R199" i="34"/>
  <c r="O199" i="34"/>
  <c r="Z199" i="34"/>
  <c r="Q199" i="34"/>
  <c r="T199" i="34"/>
  <c r="U199" i="34"/>
  <c r="T208" i="34"/>
  <c r="R208" i="34"/>
  <c r="Q208" i="34"/>
  <c r="Z208" i="34"/>
  <c r="P208" i="34"/>
  <c r="U208" i="34"/>
  <c r="A208" i="34"/>
  <c r="S208" i="34"/>
  <c r="O208" i="34"/>
  <c r="R214" i="34"/>
  <c r="Q214" i="34"/>
  <c r="Z214" i="34"/>
  <c r="U214" i="34"/>
  <c r="T214" i="34"/>
  <c r="A214" i="34"/>
  <c r="S214" i="34"/>
  <c r="O214" i="34"/>
  <c r="P214" i="34"/>
  <c r="A615" i="34"/>
  <c r="O615" i="34"/>
  <c r="U615" i="34"/>
  <c r="Q615" i="34"/>
  <c r="Z615" i="34"/>
  <c r="P615" i="34"/>
  <c r="U610" i="34"/>
  <c r="O610" i="34"/>
  <c r="Q610" i="34"/>
  <c r="Z610" i="34"/>
  <c r="P610" i="34"/>
  <c r="A610" i="34"/>
  <c r="S196" i="34"/>
  <c r="Q196" i="34"/>
  <c r="Z196" i="34"/>
  <c r="P196" i="34"/>
  <c r="U196" i="34"/>
  <c r="T196" i="34"/>
  <c r="A196" i="34"/>
  <c r="R196" i="34"/>
  <c r="O196" i="34"/>
  <c r="Z209" i="34"/>
  <c r="A209" i="34"/>
  <c r="R209" i="34"/>
  <c r="O209" i="34"/>
  <c r="T209" i="34"/>
  <c r="P209" i="34"/>
  <c r="Q209" i="34"/>
  <c r="S209" i="34"/>
  <c r="U209" i="34"/>
  <c r="U604" i="34"/>
  <c r="O606" i="34"/>
  <c r="U597" i="34"/>
  <c r="P597" i="34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H14" i="71" l="1"/>
  <c r="I45" i="71"/>
  <c r="G164" i="55" a="1"/>
  <c r="G164" i="55" s="1"/>
  <c r="G302" i="55" a="1"/>
  <c r="G302" i="55" s="1"/>
  <c r="G152" i="55" a="1"/>
  <c r="G152" i="55" s="1"/>
  <c r="H21" i="78"/>
  <c r="I219" i="55" a="1"/>
  <c r="I219" i="55" s="1"/>
  <c r="F5" i="77" a="1"/>
  <c r="F5" i="77" s="1"/>
  <c r="G311" i="55" a="1"/>
  <c r="G311" i="55" s="1"/>
  <c r="G218" i="55" a="1"/>
  <c r="G218" i="55" s="1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40" i="60"/>
  <c r="H108" i="60"/>
  <c r="H110" i="60"/>
  <c r="H118" i="60"/>
  <c r="H115" i="60"/>
  <c r="H21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I15" i="71" s="1"/>
  <c r="H146" i="60"/>
  <c r="H120" i="60"/>
  <c r="H111" i="60"/>
  <c r="H215" i="60"/>
  <c r="H144" i="60"/>
  <c r="H109" i="60"/>
  <c r="H123" i="60"/>
  <c r="H126" i="60"/>
  <c r="H143" i="60"/>
  <c r="H145" i="60"/>
  <c r="H141" i="60"/>
  <c r="H103" i="60"/>
  <c r="H104" i="60"/>
  <c r="K194" i="55"/>
  <c r="K191" i="55"/>
  <c r="G246" i="55" a="1"/>
  <c r="G246" i="55" s="1"/>
  <c r="K246" i="55" s="1"/>
  <c r="G247" i="55" a="1"/>
  <c r="G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K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K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J45" i="57"/>
  <c r="I39" i="71"/>
  <c r="H136" i="60"/>
  <c r="H138" i="60"/>
  <c r="H139" i="60"/>
  <c r="H132" i="60"/>
  <c r="H119" i="60"/>
  <c r="H95" i="60"/>
  <c r="H107" i="60"/>
  <c r="H124" i="60"/>
  <c r="H125" i="60"/>
  <c r="H137" i="60"/>
  <c r="H112" i="60"/>
  <c r="H127" i="60"/>
  <c r="H113" i="60"/>
  <c r="H121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31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33" i="60"/>
  <c r="H128" i="60"/>
  <c r="H114" i="60"/>
  <c r="H130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A29" i="58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K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K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349" i="55"/>
  <c r="B23" i="56"/>
  <c r="F23" i="56"/>
  <c r="H23" i="56" s="1"/>
  <c r="F25" i="56"/>
  <c r="H25" i="56" s="1"/>
  <c r="F21" i="56"/>
  <c r="H21" i="56" s="1"/>
  <c r="B25" i="56"/>
  <c r="B26" i="56"/>
  <c r="G25" i="56"/>
  <c r="G24" i="56"/>
  <c r="A33" i="56"/>
  <c r="F29" i="56"/>
  <c r="H29" i="56" s="1"/>
  <c r="B29" i="56"/>
  <c r="G18" i="56"/>
  <c r="B22" i="56"/>
  <c r="F27" i="56"/>
  <c r="H27" i="56" s="1"/>
  <c r="G20" i="56"/>
  <c r="F17" i="56"/>
  <c r="H17" i="56" s="1"/>
  <c r="G28" i="56"/>
  <c r="B17" i="56"/>
  <c r="G27" i="56"/>
  <c r="D6" i="56"/>
  <c r="G7" i="56"/>
  <c r="F28" i="56"/>
  <c r="H28" i="56" s="1"/>
  <c r="G8" i="56"/>
  <c r="F24" i="56"/>
  <c r="H24" i="56" s="1"/>
  <c r="F18" i="56"/>
  <c r="H18" i="56" s="1"/>
  <c r="G23" i="56"/>
  <c r="F22" i="56"/>
  <c r="H22" i="56" s="1"/>
  <c r="F20" i="56"/>
  <c r="H20" i="56" s="1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H19" i="56" s="1"/>
  <c r="A9" i="56"/>
  <c r="G17" i="56"/>
  <c r="B21" i="56"/>
  <c r="G21" i="56"/>
  <c r="G26" i="56"/>
  <c r="H11" i="43"/>
  <c r="I13" i="42"/>
  <c r="H100" i="14"/>
  <c r="M8" i="39"/>
  <c r="C14" i="39"/>
  <c r="K247" i="55" l="1"/>
  <c r="L52" i="15"/>
  <c r="H15" i="14"/>
  <c r="H18" i="70"/>
  <c r="K272" i="55"/>
  <c r="L45" i="57"/>
  <c r="H15" i="71"/>
  <c r="I16" i="71" s="1"/>
  <c r="I15" i="14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48" i="60"/>
  <c r="K65" i="55"/>
  <c r="K48" i="55"/>
  <c r="K122" i="55"/>
  <c r="K51" i="55"/>
  <c r="K69" i="55"/>
  <c r="K92" i="55"/>
  <c r="K78" i="55"/>
  <c r="K203" i="55"/>
  <c r="K230" i="55"/>
  <c r="G349" i="55"/>
  <c r="G350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349" i="55"/>
  <c r="I350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J13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30" i="56"/>
  <c r="H52" i="42"/>
  <c r="G118" i="43"/>
  <c r="I31" i="73"/>
  <c r="G52" i="42"/>
  <c r="H31" i="73"/>
  <c r="D21" i="56"/>
  <c r="A21" i="56"/>
  <c r="A19" i="56"/>
  <c r="D19" i="56"/>
  <c r="D27" i="56"/>
  <c r="A27" i="56"/>
  <c r="D24" i="56"/>
  <c r="A24" i="56"/>
  <c r="A18" i="56"/>
  <c r="D18" i="56"/>
  <c r="A20" i="56"/>
  <c r="D20" i="56"/>
  <c r="A28" i="56"/>
  <c r="D28" i="56"/>
  <c r="G3" i="56"/>
  <c r="G4" i="56"/>
  <c r="F34" i="56"/>
  <c r="A17" i="56"/>
  <c r="D17" i="56"/>
  <c r="D22" i="56"/>
  <c r="A22" i="56"/>
  <c r="D29" i="56"/>
  <c r="A29" i="56"/>
  <c r="A26" i="56"/>
  <c r="D26" i="56"/>
  <c r="D25" i="56"/>
  <c r="A25" i="56"/>
  <c r="A23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32" i="56"/>
  <c r="H16" i="14" l="1"/>
  <c r="I16" i="14"/>
  <c r="H16" i="71"/>
  <c r="I17" i="71" s="1"/>
  <c r="J34" i="15"/>
  <c r="G37" i="15"/>
  <c r="I26" i="47"/>
  <c r="G18" i="15"/>
  <c r="K349" i="55"/>
  <c r="K3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F57" i="15" s="1"/>
  <c r="H68" i="70"/>
  <c r="I16" i="47"/>
  <c r="H27" i="15"/>
  <c r="I45" i="15"/>
  <c r="G39" i="15"/>
  <c r="H39" i="15"/>
  <c r="H16" i="47"/>
  <c r="H118" i="43"/>
  <c r="H119" i="43" s="1"/>
  <c r="I17" i="14" l="1"/>
  <c r="H17" i="71"/>
  <c r="H18" i="71" s="1"/>
  <c r="H17" i="14"/>
  <c r="H55" i="15"/>
  <c r="H17" i="47"/>
  <c r="G55" i="15"/>
  <c r="I17" i="47"/>
  <c r="I18" i="71" l="1"/>
  <c r="H19" i="71" s="1"/>
  <c r="I18" i="14"/>
  <c r="H18" i="14"/>
  <c r="H57" i="15"/>
  <c r="H18" i="47"/>
  <c r="I18" i="47"/>
  <c r="I19" i="71" l="1"/>
  <c r="I20" i="71" s="1"/>
  <c r="H19" i="14"/>
  <c r="I19" i="14"/>
  <c r="I19" i="47"/>
  <c r="H19" i="47"/>
  <c r="H20" i="71" l="1"/>
  <c r="H21" i="71" s="1"/>
  <c r="H20" i="14"/>
  <c r="I20" i="14"/>
  <c r="H20" i="47"/>
  <c r="I20" i="47"/>
  <c r="I21" i="71" l="1"/>
  <c r="I22" i="71" s="1"/>
  <c r="I21" i="14"/>
  <c r="H21" i="14"/>
  <c r="H22" i="14" s="1"/>
  <c r="I21" i="47"/>
  <c r="H22" i="71"/>
  <c r="H21" i="47"/>
  <c r="I22" i="14" l="1"/>
  <c r="I23" i="14" s="1"/>
  <c r="H22" i="47"/>
  <c r="I23" i="71"/>
  <c r="H23" i="71"/>
  <c r="I22" i="47"/>
  <c r="H23" i="14" l="1"/>
  <c r="H24" i="14" s="1"/>
  <c r="I23" i="47"/>
  <c r="H24" i="71"/>
  <c r="I24" i="14"/>
  <c r="I24" i="71"/>
  <c r="H23" i="47"/>
  <c r="H24" i="47" l="1"/>
  <c r="I25" i="14"/>
  <c r="I25" i="71"/>
  <c r="H25" i="14"/>
  <c r="H25" i="71"/>
  <c r="I24" i="47"/>
  <c r="H26" i="14" l="1"/>
  <c r="H26" i="71"/>
  <c r="H27" i="71" s="1"/>
  <c r="I26" i="14"/>
  <c r="I26" i="71"/>
  <c r="I27" i="14" l="1"/>
  <c r="I27" i="71"/>
  <c r="I28" i="71" s="1"/>
  <c r="H27" i="14"/>
  <c r="H28" i="14" l="1"/>
  <c r="H28" i="71"/>
  <c r="I29" i="71" s="1"/>
  <c r="I28" i="14"/>
  <c r="I29" i="14" l="1"/>
  <c r="H29" i="71"/>
  <c r="I30" i="71" s="1"/>
  <c r="H29" i="14"/>
  <c r="H30" i="14" l="1"/>
  <c r="H30" i="7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<sst xmlns="http://schemas.openxmlformats.org/spreadsheetml/2006/main" count="8586" uniqueCount="974">
  <si>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</si>
  <si>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</si>
  <si>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</si>
  <si>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</si>
  <si>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</si>
  <si>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</si>
  <si>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</si>
  <si>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</si>
  <si>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</si>
  <si>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</si>
  <si>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</si>
  <si>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</si>
  <si>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</si>
  <si>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</si>
  <si>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</si>
  <si>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</si>
  <si>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</si>
  <si>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</si>
  <si>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</si>
  <si>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</si>
  <si>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</si>
  <si>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</si>
  <si>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</si>
  <si>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</si>
  <si>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</si>
  <si>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</si>
  <si>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</si>
  <si>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</si>
  <si>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</si>
  <si>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</si>
  <si>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</si>
  <si>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</si>
  <si>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</si>
  <si>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</si>
  <si>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</si>
  <si>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</si>
  <si>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</si>
  <si>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</si>
  <si>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</si>
  <si>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</si>
  <si>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</si>
  <si>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</si>
  <si>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</si>
  <si>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</si>
  <si>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</si>
  <si>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</si>
  <si>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</si>
  <si>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</si>
  <si>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</si>
  <si>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</si>
  <si>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</si>
  <si>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</si>
  <si>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</si>
  <si>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</si>
  <si>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</si>
  <si>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</si>
  <si>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</si>
  <si>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</si>
  <si>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</si>
  <si>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</si>
  <si>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</si>
  <si>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</si>
  <si>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</si>
  <si>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</si>
  <si>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</si>
  <si>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</si>
  <si>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</si>
  <si>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</si>
  <si>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</si>
  <si>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</si>
  <si>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</si>
  <si>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</si>
  <si>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</si>
  <si>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</si>
  <si>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</si>
  <si>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</si>
  <si>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</si>
  <si>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</si>
  <si>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</si>
  <si>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</si>
  <si>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</si>
  <si>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</si>
  <si>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</si>
  <si>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</si>
  <si>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</si>
  <si>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</si>
  <si>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</si>
  <si>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</si>
  <si>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</si>
  <si>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</si>
  <si>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</si>
  <si>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</si>
  <si>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</si>
  <si>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</si>
  <si>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</si>
  <si>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</si>
  <si>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</si>
  <si>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</si>
  <si>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</si>
  <si>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</si>
  <si>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</si>
  <si>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</si>
  <si>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</si>
  <si>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</si>
  <si>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</si>
  <si>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</si>
  <si>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</si>
  <si>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</si>
  <si>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</si>
  <si>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</si>
  <si>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</si>
  <si>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</si>
  <si>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</si>
  <si>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</si>
  <si>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</si>
  <si>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</si>
  <si>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</si>
  <si>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</si>
  <si>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</si>
  <si>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</si>
  <si>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</si>
  <si>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</si>
  <si>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</si>
  <si>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</si>
  <si>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</si>
  <si>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</si>
  <si>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</si>
  <si>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</si>
  <si>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</si>
  <si>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</si>
  <si>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</si>
  <si>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</si>
  <si>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</si>
  <si>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</si>
  <si>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</si>
  <si>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</si>
  <si>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</si>
  <si>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</si>
  <si>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</si>
  <si>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</si>
  <si>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</si>
  <si>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</si>
  <si>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</si>
  <si>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</si>
  <si>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</si>
  <si>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</si>
  <si>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</si>
  <si>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</si>
  <si>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</si>
  <si>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</si>
  <si>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</si>
  <si>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</si>
  <si>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</si>
  <si>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</si>
  <si>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</si>
  <si>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</si>
  <si>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</si>
  <si>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</si>
  <si>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</si>
  <si>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</si>
  <si>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</si>
  <si>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</si>
  <si>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</si>
  <si>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</si>
  <si>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</si>
  <si>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</si>
  <si>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</si>
  <si>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</si>
  <si>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</si>
  <si>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</si>
  <si>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</si>
  <si>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</si>
  <si>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</si>
  <si>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</si>
  <si>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</si>
  <si>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</si>
  <si>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</si>
  <si>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</si>
  <si>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</si>
  <si>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</si>
  <si>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</si>
  <si>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</si>
  <si>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</si>
  <si>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</si>
  <si>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</si>
  <si>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</si>
  <si>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</si>
  <si>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</si>
  <si>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</si>
  <si>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</si>
  <si>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</si>
  <si>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</si>
  <si>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</si>
  <si>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</si>
  <si>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</si>
  <si>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</si>
  <si>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</si>
  <si>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</si>
  <si>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</si>
  <si>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</si>
  <si>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</si>
  <si>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</si>
  <si>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</si>
  <si>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</si>
  <si>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</si>
  <si>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</si>
  <si>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</si>
  <si>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</si>
  <si>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</si>
  <si>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</si>
  <si>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</si>
  <si>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</si>
  <si>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</si>
  <si>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</si>
  <si>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</si>
  <si>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</si>
  <si>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</si>
  <si>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</si>
  <si>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</si>
  <si>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</si>
  <si>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</si>
  <si>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</si>
  <si>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</si>
  <si>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</si>
  <si>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</si>
  <si>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</si>
  <si>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</si>
  <si>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</si>
  <si>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</si>
  <si>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</si>
  <si>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</si>
  <si>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</si>
  <si>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</si>
  <si>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</si>
  <si>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</si>
  <si>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</si>
  <si>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</si>
  <si>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</si>
  <si>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</si>
  <si>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</si>
  <si>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</si>
  <si>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</si>
  <si>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</si>
  <si>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</si>
  <si>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</si>
  <si>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</si>
  <si>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</si>
  <si>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</si>
  <si>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</si>
  <si>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</si>
  <si>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</si>
  <si>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</si>
  <si>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</si>
  <si>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</si>
  <si>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</si>
  <si>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</si>
  <si>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</si>
  <si>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</si>
  <si>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</si>
  <si>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</si>
  <si>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</si>
  <si>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</si>
  <si>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</si>
  <si>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</si>
  <si>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</si>
  <si>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</si>
  <si>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</si>
  <si>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</si>
  <si>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</si>
  <si>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</si>
  <si>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</si>
  <si>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</si>
  <si>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</si>
  <si>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</si>
  <si>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</si>
  <si>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</si>
  <si>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</si>
  <si>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</si>
  <si>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</si>
  <si>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</si>
  <si>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</si>
  <si>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</si>
  <si>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</si>
  <si>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</si>
  <si>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</si>
  <si>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</si>
  <si>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</si>
  <si>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</si>
  <si>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</si>
  <si>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</si>
  <si>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</si>
  <si>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</si>
  <si>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</si>
  <si>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</si>
  <si>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</si>
  <si>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</si>
  <si>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</si>
  <si>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</si>
  <si>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</si>
  <si>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</si>
  <si>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</si>
  <si>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</si>
  <si>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</si>
  <si>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</si>
  <si>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</si>
  <si>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</si>
  <si>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</si>
  <si>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</si>
  <si>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</si>
  <si>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</si>
  <si>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</si>
  <si>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</si>
  <si>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</si>
  <si>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</si>
  <si>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</si>
  <si>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</si>
  <si>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</si>
  <si>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</si>
  <si>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</si>
  <si>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</si>
  <si>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</si>
  <si>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</si>
  <si>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</si>
  <si>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</si>
  <si>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</si>
  <si>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</si>
  <si>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</si>
  <si>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</si>
  <si>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</si>
  <si>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</si>
  <si>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</si>
  <si>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</si>
  <si>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</si>
  <si>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</si>
  <si>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</si>
  <si>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</si>
  <si>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</si>
  <si>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</si>
  <si>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</si>
  <si>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</si>
  <si>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</si>
  <si>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</si>
  <si>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</si>
  <si>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</si>
  <si>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</si>
  <si>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</si>
  <si>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</si>
  <si>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</si>
  <si>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</si>
  <si>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</si>
  <si>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</si>
  <si>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</si>
  <si>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</si>
  <si>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</si>
  <si>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</si>
  <si>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</si>
  <si>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</si>
  <si>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</si>
  <si>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</si>
  <si>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</si>
  <si>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</si>
  <si>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</si>
  <si>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</si>
  <si>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</si>
  <si>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</si>
  <si>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</si>
  <si>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</si>
  <si>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</si>
  <si>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</si>
  <si>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</si>
  <si>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</si>
  <si>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</si>
  <si>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</si>
  <si>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</si>
  <si>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</si>
  <si>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</si>
  <si>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</si>
  <si>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</si>
  <si>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</si>
  <si>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</si>
  <si>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</si>
  <si>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</si>
  <si>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</si>
  <si>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</si>
  <si>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</si>
  <si>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</si>
  <si>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</si>
  <si>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</si>
  <si>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</si>
  <si>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</si>
  <si>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</si>
  <si>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</si>
  <si>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</si>
  <si>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</si>
  <si>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</si>
  <si>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</si>
  <si>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</si>
  <si>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</si>
  <si>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</si>
  <si>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</si>
  <si>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</si>
  <si>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</si>
  <si>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</si>
  <si>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</si>
  <si>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</si>
  <si>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</si>
  <si>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</si>
  <si>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</si>
  <si>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</si>
  <si>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</si>
  <si>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</si>
  <si>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</si>
  <si>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</si>
  <si>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</si>
  <si>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</si>
  <si>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</si>
  <si>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</si>
  <si>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</si>
  <si>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</si>
  <si>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</si>
  <si>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</si>
  <si>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</si>
  <si>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</si>
  <si>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</si>
  <si>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</si>
  <si>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</si>
  <si>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</si>
  <si>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</si>
  <si>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</si>
  <si>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</si>
  <si>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</si>
  <si>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</si>
  <si>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</si>
  <si>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</si>
  <si>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</si>
  <si>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</si>
  <si>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</si>
  <si>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</si>
  <si>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</si>
  <si>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</si>
  <si>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</si>
  <si>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</si>
  <si>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</si>
  <si>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</si>
  <si>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</si>
  <si>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</si>
  <si>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</si>
  <si>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</si>
  <si>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</si>
  <si>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</si>
  <si>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</si>
  <si>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</si>
  <si>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</si>
  <si>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</si>
  <si>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</si>
  <si>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</si>
  <si>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</si>
  <si>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</si>
  <si>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</si>
  <si>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</si>
  <si>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</si>
  <si>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</si>
  <si>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</si>
  <si>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</si>
  <si>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</si>
  <si>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</si>
  <si>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</si>
  <si>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</si>
  <si>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</si>
  <si>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</si>
  <si>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</si>
  <si>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</si>
  <si>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</si>
  <si>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</si>
  <si>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</si>
  <si>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</si>
  <si>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</si>
  <si>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</si>
  <si>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</si>
  <si>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</si>
  <si>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</si>
  <si>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</si>
  <si>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</si>
  <si>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</si>
  <si>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</si>
  <si>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</si>
  <si>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</si>
  <si>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</si>
  <si>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</si>
  <si>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</si>
  <si>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</si>
  <si>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</si>
  <si>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</si>
  <si>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</si>
  <si>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</si>
  <si>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</si>
  <si>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</si>
  <si>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</si>
  <si>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</si>
  <si>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</si>
  <si>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</si>
  <si>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</si>
  <si>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</si>
  <si>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</si>
  <si>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</si>
  <si>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</si>
  <si>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</si>
  <si>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</si>
  <si>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</si>
  <si>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</si>
  <si>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</si>
  <si>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</si>
  <si>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</si>
  <si>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</si>
  <si>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</si>
  <si>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</si>
  <si>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</si>
  <si>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</si>
  <si>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</si>
  <si>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</si>
  <si>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</si>
  <si>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</si>
  <si>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</si>
  <si>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</si>
  <si>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</si>
  <si>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</si>
  <si>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</si>
  <si>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</si>
  <si>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</si>
  <si>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</si>
  <si>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</si>
  <si>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</si>
  <si>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</si>
  <si>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</si>
  <si>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</si>
  <si>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</si>
  <si>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</si>
  <si>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</si>
  <si>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</si>
  <si>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</si>
  <si>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</si>
  <si>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</si>
  <si>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</si>
  <si>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</si>
  <si>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</si>
  <si>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</si>
  <si>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</si>
  <si>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</si>
  <si>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</si>
  <si>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</si>
  <si>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</si>
  <si>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</si>
  <si>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</si>
  <si>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</si>
  <si>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</si>
  <si>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</si>
  <si>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</si>
  <si>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</si>
  <si>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</si>
  <si>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</si>
  <si>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</si>
  <si>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</si>
  <si>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</si>
  <si>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</si>
  <si>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</si>
  <si>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</si>
  <si>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</si>
  <si>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</si>
  <si>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</si>
  <si>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</si>
  <si>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</si>
  <si>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</si>
  <si>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</si>
  <si>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</si>
  <si>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</si>
  <si>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</si>
  <si>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</si>
  <si>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</si>
  <si>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</si>
  <si>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</si>
  <si>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</si>
  <si>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</si>
  <si>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</si>
  <si>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</si>
  <si>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</si>
  <si>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</si>
  <si>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</si>
  <si>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</si>
  <si>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</si>
  <si>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</si>
  <si>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</si>
  <si>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</si>
  <si>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</si>
  <si>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</si>
  <si>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</si>
  <si>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</si>
  <si>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</si>
  <si>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</si>
  <si>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</si>
  <si>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</si>
  <si>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</si>
  <si>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</si>
  <si>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</si>
  <si>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</si>
  <si>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</si>
  <si>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</si>
  <si>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</si>
  <si>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</si>
  <si>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</si>
  <si>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</si>
  <si>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</si>
  <si>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</si>
  <si>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</si>
  <si>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</si>
  <si>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</si>
  <si>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</si>
  <si>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</si>
  <si>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</si>
  <si>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</si>
  <si>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</si>
  <si>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</si>
  <si>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</si>
  <si>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</si>
  <si>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</si>
  <si>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</si>
  <si>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</si>
  <si>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</si>
  <si>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</si>
  <si>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</si>
  <si>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</si>
  <si>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</si>
  <si>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</si>
  <si>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</si>
  <si>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</si>
  <si>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</si>
  <si>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</si>
  <si>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</si>
  <si>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</si>
  <si>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</si>
  <si>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</si>
  <si>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</si>
  <si>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</si>
  <si>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</si>
  <si>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</si>
  <si>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</si>
  <si>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</si>
  <si>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</si>
  <si>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</si>
  <si>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</si>
  <si>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</si>
  <si>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</si>
  <si>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</si>
  <si>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</si>
  <si>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</si>
  <si>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</si>
  <si>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</si>
  <si>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</si>
  <si>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</si>
  <si>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</si>
  <si>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</si>
  <si>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</si>
  <si>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</si>
  <si>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</si>
  <si>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</si>
  <si>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</si>
  <si>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</si>
  <si>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</si>
  <si>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</si>
  <si>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</si>
  <si>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</si>
  <si>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</si>
  <si>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</si>
  <si>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</si>
  <si>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</si>
  <si>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</si>
  <si>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</si>
  <si>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</si>
  <si>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</si>
  <si>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</si>
  <si>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</si>
  <si>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</si>
  <si>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</si>
  <si>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</si>
  <si>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</si>
  <si>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</si>
  <si>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</si>
  <si>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</si>
  <si>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</si>
  <si>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</si>
  <si>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</si>
  <si>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</si>
  <si>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</si>
  <si>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</si>
  <si>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</si>
  <si>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</si>
  <si>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</si>
  <si>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</si>
  <si>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</si>
  <si>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</si>
  <si>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</si>
  <si>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</si>
  <si>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</si>
  <si>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</si>
  <si>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</si>
  <si>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</si>
  <si>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</si>
  <si>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</si>
  <si>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</si>
  <si>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</si>
  <si>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</si>
  <si>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</si>
  <si>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</si>
  <si>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</si>
  <si>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</si>
  <si>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</si>
  <si>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</si>
  <si>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</si>
  <si>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</si>
  <si>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</si>
  <si>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</si>
  <si>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</si>
  <si>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</si>
  <si>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</si>
  <si>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</si>
  <si>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</si>
  <si>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</si>
  <si>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</si>
  <si>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</si>
  <si>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</si>
  <si>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</si>
  <si>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</si>
  <si>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</si>
  <si>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</si>
  <si>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</si>
  <si>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</si>
  <si>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</si>
  <si>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</si>
  <si>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</si>
  <si>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</si>
  <si>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</si>
  <si>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</si>
  <si>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</si>
  <si>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</si>
  <si>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</si>
  <si>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</si>
  <si>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</si>
  <si>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</si>
  <si>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</si>
  <si>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</si>
  <si>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</si>
  <si>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</si>
  <si>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</si>
  <si>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</si>
  <si>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</si>
  <si>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</si>
  <si>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</si>
  <si>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</si>
  <si>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</si>
  <si>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</si>
  <si>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</si>
  <si>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</si>
  <si>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</si>
  <si>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</si>
  <si>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</si>
  <si>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</si>
  <si>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</si>
  <si>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</si>
  <si>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</si>
  <si>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</si>
  <si>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</si>
  <si>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</si>
  <si>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</si>
  <si>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</si>
  <si>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</si>
  <si>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</si>
  <si>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</si>
  <si>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</si>
  <si>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</si>
  <si>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</si>
  <si>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</si>
  <si>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</si>
  <si>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</si>
  <si>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</si>
  <si>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</si>
  <si>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</si>
  <si>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</si>
  <si>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</si>
  <si>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</si>
  <si>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</si>
  <si>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</si>
  <si>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</si>
  <si>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</si>
  <si>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</si>
  <si>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</si>
  <si>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</si>
  <si>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</si>
  <si>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</si>
  <si>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</si>
  <si>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</si>
  <si>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</si>
  <si>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</si>
  <si>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</si>
  <si>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</si>
  <si>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</si>
  <si>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</si>
  <si>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</si>
  <si>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</si>
  <si>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</si>
  <si>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</si>
  <si>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</si>
  <si>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</si>
  <si>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</si>
  <si>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</si>
  <si>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</si>
  <si>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</si>
  <si>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</si>
  <si>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</si>
  <si>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</si>
  <si>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</si>
  <si>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</si>
  <si>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</si>
  <si>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</si>
  <si>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</si>
  <si>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</si>
  <si>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</si>
  <si>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</si>
  <si>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</si>
  <si>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</si>
  <si>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</si>
  <si>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</si>
  <si>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</si>
  <si>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</si>
  <si>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</si>
  <si>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</si>
  <si>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</si>
  <si>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</si>
  <si>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</si>
  <si>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</si>
  <si>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</si>
  <si>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</si>
  <si>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</si>
  <si>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</si>
  <si>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</si>
  <si>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</si>
  <si>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</si>
  <si>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</si>
  <si>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</si>
  <si>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</si>
  <si>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</si>
  <si>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</si>
  <si>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</si>
  <si>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</si>
  <si>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</si>
  <si>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</si>
  <si>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</si>
  <si>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</si>
  <si>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</si>
  <si>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</si>
  <si>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</si>
  <si>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</si>
  <si>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</si>
  <si>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</si>
  <si>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</si>
  <si>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</si>
  <si>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</si>
  <si>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</si>
  <si>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</si>
  <si>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</si>
  <si>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</si>
  <si>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</si>
  <si>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</si>
  <si>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</si>
  <si>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</si>
  <si>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</si>
  <si>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</si>
  <si>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</si>
  <si>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</si>
  <si>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</si>
  <si>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</si>
  <si>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</si>
  <si>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</si>
  <si>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</si>
  <si>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</si>
  <si>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</si>
  <si>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</si>
  <si>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</si>
  <si>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</si>
  <si>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</si>
  <si>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</si>
  <si>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</si>
  <si>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</si>
  <si>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</si>
  <si>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</si>
  <si>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</si>
  <si>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</si>
  <si>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</si>
  <si>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</si>
  <si>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</si>
  <si>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</si>
  <si>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</si>
  <si>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</si>
  <si>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</si>
  <si>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</si>
  <si>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</si>
  <si>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</si>
  <si>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</si>
  <si>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</si>
  <si>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</si>
  <si>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</si>
  <si>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</si>
  <si>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</si>
  <si>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</si>
  <si>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</si>
  <si>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</si>
  <si>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</si>
  <si>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</si>
  <si>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</si>
  <si>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</si>
  <si>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</si>
  <si>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</si>
  <si>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</si>
  <si>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</si>
  <si>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</si>
  <si>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</si>
  <si>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</si>
  <si>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</si>
  <si>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</si>
  <si>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</si>
  <si>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</si>
  <si>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</si>
  <si>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</si>
  <si>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</si>
  <si>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</si>
  <si>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</si>
  <si>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</si>
  <si>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</si>
  <si>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</si>
  <si>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</si>
  <si>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</si>
  <si>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</si>
  <si>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</si>
  <si>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</si>
  <si>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</si>
  <si>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</si>
  <si>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</si>
  <si>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</si>
  <si>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</si>
  <si>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</si>
  <si>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</si>
  <si>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</si>
  <si>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</si>
  <si>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</si>
  <si>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</si>
  <si>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</si>
  <si>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</si>
  <si>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</si>
  <si>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</si>
  <si>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</si>
  <si>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</si>
  <si>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</si>
  <si>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</si>
  <si>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</si>
  <si>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</si>
  <si>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</si>
  <si>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</si>
  <si>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</si>
  <si>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</si>
  <si>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</si>
  <si>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</si>
  <si>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</si>
  <si>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</si>
  <si>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</si>
  <si>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</si>
  <si>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Thuế TNDN phải nộp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</si>
</sst>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1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0" fontId="80" fillId="0" borderId="16" xfId="0" applyFont="1" applyFill="1" applyBorder="1" applyAlignment="1">
      <alignment horizont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16" xfId="76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6/NKSC%20-%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</sheetNames>
    <sheetDataSet>
      <sheetData sheetId="0"/>
      <sheetData sheetId="1">
        <row r="7">
          <cell r="X7" t="str">
            <v>3411</v>
          </cell>
        </row>
        <row r="23">
          <cell r="D23" t="str">
            <v>C01</v>
          </cell>
          <cell r="F23" t="str">
            <v>Cước viễn thông T01/16</v>
          </cell>
          <cell r="H23" t="str">
            <v>Viettel Bình Dương - Chi Nhánh Tập Đoàn Viễn Thông Quân Đội</v>
          </cell>
          <cell r="L23" t="str">
            <v>642</v>
          </cell>
          <cell r="M23" t="str">
            <v>1111</v>
          </cell>
        </row>
        <row r="24">
          <cell r="D24" t="str">
            <v>C01</v>
          </cell>
          <cell r="F24" t="str">
            <v>VAT Cước viễn thông</v>
          </cell>
          <cell r="H24" t="str">
            <v>Viettel Bình Dương - Chi Nhánh Tập Đoàn Viễn Thông Quân Đội</v>
          </cell>
          <cell r="L24" t="str">
            <v>1331</v>
          </cell>
          <cell r="M24" t="str">
            <v>1111</v>
          </cell>
        </row>
        <row r="25">
          <cell r="D25" t="str">
            <v>N01</v>
          </cell>
          <cell r="F25" t="str">
            <v>Giấy tấm 2 lớp 110x130</v>
          </cell>
          <cell r="H25" t="str">
            <v>Cty TNHH TM DV Sản Xuất Bao Bì Royal</v>
          </cell>
          <cell r="L25" t="str">
            <v>156</v>
          </cell>
          <cell r="M25" t="str">
            <v>331</v>
          </cell>
        </row>
        <row r="26">
          <cell r="D26" t="str">
            <v>N01</v>
          </cell>
          <cell r="F26" t="str">
            <v>Thùng carton 5 lớp 82x11.5x127</v>
          </cell>
          <cell r="H26" t="str">
            <v>Cty TNHH TM DV Sản Xuất Bao Bì Royal</v>
          </cell>
          <cell r="L26" t="str">
            <v>156</v>
          </cell>
          <cell r="M26" t="str">
            <v>331</v>
          </cell>
        </row>
        <row r="27">
          <cell r="D27" t="str">
            <v>N01</v>
          </cell>
          <cell r="F27" t="str">
            <v>Thùng carton 5 lớp 58x42.5x95</v>
          </cell>
          <cell r="H27" t="str">
            <v>Cty TNHH TM DV Sản Xuất Bao Bì Royal</v>
          </cell>
          <cell r="L27" t="str">
            <v>156</v>
          </cell>
          <cell r="M27" t="str">
            <v>331</v>
          </cell>
        </row>
        <row r="28">
          <cell r="D28" t="str">
            <v>N01</v>
          </cell>
          <cell r="F28" t="str">
            <v>Giấy 3 lớp</v>
          </cell>
          <cell r="H28" t="str">
            <v>Cty TNHH TM DV Sản Xuất Bao Bì Royal</v>
          </cell>
          <cell r="L28" t="str">
            <v>156</v>
          </cell>
          <cell r="M28" t="str">
            <v>331</v>
          </cell>
        </row>
        <row r="29">
          <cell r="D29" t="str">
            <v>N01</v>
          </cell>
          <cell r="F29" t="str">
            <v>Thùng carton 590x410x285</v>
          </cell>
          <cell r="H29" t="str">
            <v>Cty TNHH TM DV Sản Xuất Bao Bì Royal</v>
          </cell>
          <cell r="L29" t="str">
            <v>156</v>
          </cell>
          <cell r="M29" t="str">
            <v>331</v>
          </cell>
        </row>
        <row r="30">
          <cell r="D30" t="str">
            <v>N01</v>
          </cell>
          <cell r="F30" t="str">
            <v xml:space="preserve">VAT Thùng carton </v>
          </cell>
          <cell r="H30" t="str">
            <v>Cty TNHH TM DV Sản Xuất Bao Bì Royal</v>
          </cell>
          <cell r="L30" t="str">
            <v>1331</v>
          </cell>
          <cell r="M30" t="str">
            <v>331</v>
          </cell>
        </row>
        <row r="31">
          <cell r="D31" t="str">
            <v>X01</v>
          </cell>
          <cell r="F31" t="str">
            <v>Thùng carton 5 lớp 82x11.5x127</v>
          </cell>
          <cell r="H31" t="str">
            <v>Cty TNHH Đồ Gỗ Thanh Thư</v>
          </cell>
          <cell r="L31" t="str">
            <v>131</v>
          </cell>
          <cell r="M31" t="str">
            <v>5112</v>
          </cell>
        </row>
        <row r="32">
          <cell r="D32" t="str">
            <v>X01</v>
          </cell>
          <cell r="F32" t="str">
            <v>Thùng carton 5 lớp 58x42.5x95</v>
          </cell>
          <cell r="H32" t="str">
            <v>Cty TNHH Đồ Gỗ Thanh Thư</v>
          </cell>
          <cell r="L32" t="str">
            <v>131</v>
          </cell>
          <cell r="M32" t="str">
            <v>5112</v>
          </cell>
        </row>
        <row r="33">
          <cell r="D33" t="str">
            <v>X01</v>
          </cell>
          <cell r="F33" t="str">
            <v>Giấy 2 lớp</v>
          </cell>
          <cell r="H33" t="str">
            <v>Cty TNHH Đồ Gỗ Thanh Thư</v>
          </cell>
          <cell r="L33" t="str">
            <v>131</v>
          </cell>
          <cell r="M33" t="str">
            <v>5112</v>
          </cell>
        </row>
        <row r="34">
          <cell r="D34" t="str">
            <v>X01</v>
          </cell>
          <cell r="F34" t="str">
            <v>Giấy 3 lớp</v>
          </cell>
          <cell r="H34" t="str">
            <v>Cty TNHH Đồ Gỗ Thanh Thư</v>
          </cell>
          <cell r="L34" t="str">
            <v>131</v>
          </cell>
          <cell r="M34" t="str">
            <v>5112</v>
          </cell>
        </row>
        <row r="35">
          <cell r="D35" t="str">
            <v>X01</v>
          </cell>
          <cell r="F35" t="str">
            <v xml:space="preserve">VAT Thùng carton </v>
          </cell>
          <cell r="H35" t="str">
            <v>Cty TNHH Đồ Gỗ Thanh Thư</v>
          </cell>
          <cell r="L35" t="str">
            <v>131</v>
          </cell>
          <cell r="M35" t="str">
            <v>3331</v>
          </cell>
        </row>
        <row r="36">
          <cell r="D36" t="str">
            <v>X02</v>
          </cell>
          <cell r="F36" t="str">
            <v>Giấy tấm 110x130</v>
          </cell>
          <cell r="H36" t="str">
            <v>Cty TNHH Chemtech</v>
          </cell>
          <cell r="L36" t="str">
            <v>131</v>
          </cell>
          <cell r="M36" t="str">
            <v>5112</v>
          </cell>
        </row>
        <row r="37">
          <cell r="D37" t="str">
            <v>X02</v>
          </cell>
          <cell r="F37" t="str">
            <v>VAT giấy tấm</v>
          </cell>
          <cell r="H37" t="str">
            <v>Cty TNHH Chemtech</v>
          </cell>
          <cell r="L37" t="str">
            <v>131</v>
          </cell>
          <cell r="M37" t="str">
            <v>3331</v>
          </cell>
        </row>
        <row r="38">
          <cell r="D38" t="str">
            <v>N02</v>
          </cell>
          <cell r="F38" t="str">
            <v>Giấy tấm 2500x1400</v>
          </cell>
          <cell r="H38" t="str">
            <v>Cty TNHH Four Nine</v>
          </cell>
          <cell r="L38" t="str">
            <v>156</v>
          </cell>
          <cell r="M38" t="str">
            <v>331</v>
          </cell>
        </row>
        <row r="39">
          <cell r="D39" t="str">
            <v>N02</v>
          </cell>
          <cell r="F39" t="str">
            <v>VAT Giấy tấm</v>
          </cell>
          <cell r="H39" t="str">
            <v>Cty TNHH Four Nine</v>
          </cell>
          <cell r="L39" t="str">
            <v>1331</v>
          </cell>
          <cell r="M39" t="str">
            <v>331</v>
          </cell>
        </row>
        <row r="40">
          <cell r="D40" t="str">
            <v>X03</v>
          </cell>
          <cell r="F40" t="str">
            <v>Thùng carton 740x340x160</v>
          </cell>
          <cell r="H40" t="str">
            <v>Cty TNHH Asia Polytec</v>
          </cell>
          <cell r="L40" t="str">
            <v>131</v>
          </cell>
          <cell r="M40" t="str">
            <v>5112</v>
          </cell>
        </row>
        <row r="41">
          <cell r="D41" t="str">
            <v>X03</v>
          </cell>
          <cell r="F41" t="str">
            <v xml:space="preserve">VAT Thùng carton </v>
          </cell>
          <cell r="H41" t="str">
            <v>Cty TNHH Asia Polytec</v>
          </cell>
          <cell r="L41" t="str">
            <v>131</v>
          </cell>
          <cell r="M41" t="str">
            <v>3331</v>
          </cell>
        </row>
        <row r="42">
          <cell r="D42" t="str">
            <v>N03</v>
          </cell>
          <cell r="F42" t="str">
            <v>Thùng carton 465x370x185</v>
          </cell>
          <cell r="H42" t="str">
            <v>Cty TNHH Four Nine</v>
          </cell>
          <cell r="L42" t="str">
            <v>156</v>
          </cell>
          <cell r="M42" t="str">
            <v>331</v>
          </cell>
        </row>
        <row r="43">
          <cell r="D43" t="str">
            <v>N03</v>
          </cell>
          <cell r="F43" t="str">
            <v xml:space="preserve">Thùng carton 420x305x170 </v>
          </cell>
          <cell r="H43" t="str">
            <v>Cty TNHH Four Nine</v>
          </cell>
          <cell r="L43" t="str">
            <v>156</v>
          </cell>
          <cell r="M43" t="str">
            <v>331</v>
          </cell>
        </row>
        <row r="44">
          <cell r="D44" t="str">
            <v>N03</v>
          </cell>
          <cell r="F44" t="str">
            <v>Thùng carton 410x270x175</v>
          </cell>
          <cell r="H44" t="str">
            <v>Cty TNHH Four Nine</v>
          </cell>
          <cell r="L44" t="str">
            <v>156</v>
          </cell>
          <cell r="M44" t="str">
            <v>331</v>
          </cell>
        </row>
        <row r="45">
          <cell r="D45" t="str">
            <v>N03</v>
          </cell>
          <cell r="F45" t="str">
            <v>Thùng carton 1250x210x300</v>
          </cell>
          <cell r="H45" t="str">
            <v>Cty TNHH Four Nine</v>
          </cell>
          <cell r="L45" t="str">
            <v>156</v>
          </cell>
          <cell r="M45" t="str">
            <v>331</v>
          </cell>
        </row>
        <row r="46">
          <cell r="D46" t="str">
            <v>N03</v>
          </cell>
          <cell r="F46" t="str">
            <v xml:space="preserve">VAT Thùng carton </v>
          </cell>
          <cell r="H46" t="str">
            <v>Cty TNHH Four Nine</v>
          </cell>
          <cell r="L46" t="str">
            <v>1331</v>
          </cell>
          <cell r="M46" t="str">
            <v>331</v>
          </cell>
        </row>
        <row r="47">
          <cell r="D47" t="str">
            <v>N04</v>
          </cell>
          <cell r="F47" t="str">
            <v>Giấy tấm 200x1500</v>
          </cell>
          <cell r="H47" t="str">
            <v>Cty TNHH Four Nine</v>
          </cell>
          <cell r="L47" t="str">
            <v>156</v>
          </cell>
          <cell r="M47" t="str">
            <v>331</v>
          </cell>
        </row>
        <row r="48">
          <cell r="D48" t="str">
            <v>N04</v>
          </cell>
          <cell r="F48" t="str">
            <v>VAT Giấy tấm</v>
          </cell>
          <cell r="H48" t="str">
            <v>Cty TNHH Four Nine</v>
          </cell>
          <cell r="L48" t="str">
            <v>1331</v>
          </cell>
          <cell r="M48" t="str">
            <v>331</v>
          </cell>
        </row>
        <row r="49">
          <cell r="D49" t="str">
            <v>X04</v>
          </cell>
          <cell r="F49" t="str">
            <v>Thùng carton 1250x210x300</v>
          </cell>
          <cell r="H49" t="str">
            <v>Cty TNHH L.O.O.K.S.Y</v>
          </cell>
          <cell r="L49" t="str">
            <v>131</v>
          </cell>
          <cell r="M49" t="str">
            <v>5112</v>
          </cell>
        </row>
        <row r="50">
          <cell r="D50" t="str">
            <v>X04</v>
          </cell>
          <cell r="F50" t="str">
            <v xml:space="preserve">VAT Thùng carton </v>
          </cell>
          <cell r="H50" t="str">
            <v>Cty TNHH L.O.O.K.S.Y</v>
          </cell>
          <cell r="L50" t="str">
            <v>131</v>
          </cell>
          <cell r="M50" t="str">
            <v>3331</v>
          </cell>
        </row>
        <row r="51">
          <cell r="D51" t="str">
            <v>GBN</v>
          </cell>
          <cell r="F51" t="str">
            <v>Phí dịch vụ SMS</v>
          </cell>
          <cell r="L51" t="str">
            <v>642</v>
          </cell>
          <cell r="M51" t="str">
            <v>1121</v>
          </cell>
        </row>
        <row r="52">
          <cell r="D52" t="str">
            <v>GBN</v>
          </cell>
          <cell r="F52" t="str">
            <v>VAT Phí dịch vụ SMS</v>
          </cell>
          <cell r="L52" t="str">
            <v>1331</v>
          </cell>
          <cell r="M52" t="str">
            <v>1121</v>
          </cell>
        </row>
        <row r="53">
          <cell r="D53" t="str">
            <v>N05</v>
          </cell>
          <cell r="F53" t="str">
            <v>Thùng carton 390x275x230</v>
          </cell>
          <cell r="H53" t="str">
            <v>Cty TNHH Four Nine</v>
          </cell>
          <cell r="L53" t="str">
            <v>156</v>
          </cell>
          <cell r="M53" t="str">
            <v>331</v>
          </cell>
        </row>
        <row r="54">
          <cell r="D54" t="str">
            <v>N05</v>
          </cell>
          <cell r="F54" t="str">
            <v xml:space="preserve">VAT Thùng carton </v>
          </cell>
          <cell r="H54" t="str">
            <v>Cty TNHH Four Nine</v>
          </cell>
          <cell r="L54" t="str">
            <v>1331</v>
          </cell>
          <cell r="M54" t="str">
            <v>331</v>
          </cell>
        </row>
        <row r="55">
          <cell r="D55" t="str">
            <v>C02</v>
          </cell>
          <cell r="F55" t="str">
            <v>Nộp tiền mặt vào tài khoản</v>
          </cell>
          <cell r="H55" t="str">
            <v>Mai Thị Hường</v>
          </cell>
          <cell r="L55" t="str">
            <v>1121</v>
          </cell>
          <cell r="M55" t="str">
            <v>1111</v>
          </cell>
        </row>
        <row r="56">
          <cell r="D56" t="str">
            <v>GBC</v>
          </cell>
          <cell r="F56" t="str">
            <v>Thu tiền hàng</v>
          </cell>
          <cell r="H56" t="str">
            <v>Cty TNHH Tân Phước</v>
          </cell>
          <cell r="L56" t="str">
            <v>1121</v>
          </cell>
          <cell r="M56" t="str">
            <v>131</v>
          </cell>
        </row>
        <row r="57">
          <cell r="D57" t="str">
            <v>GBC</v>
          </cell>
          <cell r="F57" t="str">
            <v>Thu tiền hàng</v>
          </cell>
          <cell r="H57" t="str">
            <v>Cty TNHH J Tex Vina</v>
          </cell>
          <cell r="L57" t="str">
            <v>1121</v>
          </cell>
          <cell r="M57" t="str">
            <v>131</v>
          </cell>
        </row>
        <row r="58">
          <cell r="D58" t="str">
            <v>GBN</v>
          </cell>
          <cell r="F58" t="str">
            <v>Thanh toán tiền hàng</v>
          </cell>
          <cell r="H58" t="str">
            <v>Cty TNHH Four Nine</v>
          </cell>
          <cell r="L58" t="str">
            <v>331</v>
          </cell>
          <cell r="M58" t="str">
            <v>1121</v>
          </cell>
        </row>
        <row r="59">
          <cell r="D59" t="str">
            <v>GBN</v>
          </cell>
          <cell r="F59" t="str">
            <v>Phí chuyển tiền</v>
          </cell>
          <cell r="L59" t="str">
            <v>642</v>
          </cell>
          <cell r="M59" t="str">
            <v>1121</v>
          </cell>
        </row>
        <row r="60">
          <cell r="D60" t="str">
            <v>GBN</v>
          </cell>
          <cell r="F60" t="str">
            <v>VAT Phí chuyển tiền</v>
          </cell>
          <cell r="L60" t="str">
            <v>1331</v>
          </cell>
          <cell r="M60" t="str">
            <v>1121</v>
          </cell>
        </row>
        <row r="61">
          <cell r="D61" t="str">
            <v>C03</v>
          </cell>
          <cell r="F61" t="str">
            <v>Nộp tiền mặt vào tài khoản</v>
          </cell>
          <cell r="H61" t="str">
            <v>Mai Thị Hường</v>
          </cell>
          <cell r="L61" t="str">
            <v>1121</v>
          </cell>
          <cell r="M61" t="str">
            <v>1111</v>
          </cell>
        </row>
        <row r="62">
          <cell r="D62" t="str">
            <v>GBC</v>
          </cell>
          <cell r="F62" t="str">
            <v>Thu tiền hàng</v>
          </cell>
          <cell r="H62" t="str">
            <v>Cty TNHH L.O.O.K.S.Y</v>
          </cell>
          <cell r="L62" t="str">
            <v>1121</v>
          </cell>
          <cell r="M62" t="str">
            <v>131</v>
          </cell>
        </row>
        <row r="63">
          <cell r="D63" t="str">
            <v>GBN</v>
          </cell>
          <cell r="F63" t="str">
            <v>Thanh toán tiền hàng</v>
          </cell>
          <cell r="H63" t="str">
            <v>Cty TNHH TM DV XNK Gia Hữu</v>
          </cell>
          <cell r="L63" t="str">
            <v>331</v>
          </cell>
          <cell r="M63" t="str">
            <v>1121</v>
          </cell>
        </row>
        <row r="64">
          <cell r="D64" t="str">
            <v>GBN</v>
          </cell>
          <cell r="F64" t="str">
            <v>Phí chuyển tiền</v>
          </cell>
          <cell r="L64" t="str">
            <v>642</v>
          </cell>
          <cell r="M64" t="str">
            <v>1121</v>
          </cell>
        </row>
        <row r="65">
          <cell r="D65" t="str">
            <v>GBN</v>
          </cell>
          <cell r="F65" t="str">
            <v>Phí chuyển tiền</v>
          </cell>
          <cell r="L65" t="str">
            <v>642</v>
          </cell>
          <cell r="M65" t="str">
            <v>1121</v>
          </cell>
        </row>
        <row r="66">
          <cell r="D66" t="str">
            <v>GBN</v>
          </cell>
          <cell r="F66" t="str">
            <v>VAT Phí chuyển tiền</v>
          </cell>
          <cell r="L66" t="str">
            <v>1331</v>
          </cell>
          <cell r="M66" t="str">
            <v>1121</v>
          </cell>
        </row>
        <row r="67">
          <cell r="D67" t="str">
            <v>T01</v>
          </cell>
          <cell r="F67" t="str">
            <v>Rút sec nhập quỹ tiền mặt</v>
          </cell>
          <cell r="H67" t="str">
            <v>Mai Thị Hường</v>
          </cell>
          <cell r="L67" t="str">
            <v>1111</v>
          </cell>
          <cell r="M67" t="str">
            <v>1121</v>
          </cell>
        </row>
      </sheetData>
      <sheetData sheetId="2">
        <row r="8">
          <cell r="M8">
            <v>1</v>
          </cell>
          <cell r="N8">
            <v>3</v>
          </cell>
        </row>
      </sheetData>
      <sheetData sheetId="3"/>
      <sheetData sheetId="4">
        <row r="11">
          <cell r="N11">
            <v>10</v>
          </cell>
          <cell r="O11">
            <v>12</v>
          </cell>
        </row>
      </sheetData>
      <sheetData sheetId="5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VCB</v>
          </cell>
        </row>
      </sheetData>
      <sheetData sheetId="7"/>
      <sheetData sheetId="8">
        <row r="7">
          <cell r="E7" t="str">
            <v>Cty TNHH Thủy Tuấn</v>
          </cell>
        </row>
      </sheetData>
      <sheetData sheetId="9"/>
      <sheetData sheetId="10">
        <row r="7">
          <cell r="E7" t="str">
            <v>Cty CP CN &amp; TT Doanh Nghiệp Việt</v>
          </cell>
        </row>
      </sheetData>
      <sheetData sheetId="11"/>
      <sheetData sheetId="12">
        <row r="3">
          <cell r="P3">
            <v>10</v>
          </cell>
          <cell r="Q3">
            <v>12</v>
          </cell>
        </row>
        <row r="7">
          <cell r="D7" t="str">
            <v>N01</v>
          </cell>
        </row>
      </sheetData>
      <sheetData sheetId="13">
        <row r="8">
          <cell r="J8" t="str">
            <v>Giấy 3 lớp</v>
          </cell>
        </row>
      </sheetData>
      <sheetData sheetId="14">
        <row r="7">
          <cell r="E7" t="str">
            <v>Giấy 2 lớp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abSelected="1" topLeftCell="A6" workbookViewId="0">
      <pane ySplit="4" topLeftCell="A28" activePane="bottomLeft" state="frozen"/>
      <selection activeCell="A6" sqref="A6"/>
      <selection pane="bottomLeft" activeCell="H42" sqref="H42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5" t="s">
        <v>285</v>
      </c>
      <c r="B8" s="755" t="s">
        <v>269</v>
      </c>
      <c r="C8" s="751" t="s">
        <v>35</v>
      </c>
      <c r="D8" s="752"/>
      <c r="E8" s="757" t="s">
        <v>36</v>
      </c>
      <c r="F8" s="758"/>
      <c r="G8" s="751" t="s">
        <v>270</v>
      </c>
      <c r="H8" s="752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56"/>
      <c r="B9" s="756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3225316562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1647349712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244">
        <f t="shared" ref="C11:D11" si="0">C10</f>
        <v>3225316562</v>
      </c>
      <c r="D11" s="244">
        <f t="shared" si="0"/>
        <v>0</v>
      </c>
      <c r="E11" s="244">
        <f>E10</f>
        <v>2278518100</v>
      </c>
      <c r="F11" s="244">
        <f>F10</f>
        <v>3856484950</v>
      </c>
      <c r="G11" s="171">
        <f>G10</f>
        <v>1647349712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/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46719341.545454025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/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46719341.545454025</v>
      </c>
      <c r="H13" s="171">
        <f>H12</f>
        <v>0</v>
      </c>
      <c r="I13" s="80"/>
      <c r="J13" s="80">
        <f>G13+G11</f>
        <v>1694069053.545454</v>
      </c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2920015921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3265547882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3545618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470369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3075248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244">
        <f t="shared" ref="C16:D16" si="1">C15</f>
        <v>3545618</v>
      </c>
      <c r="D16" s="244">
        <f t="shared" si="1"/>
        <v>0</v>
      </c>
      <c r="E16" s="244">
        <f>E15</f>
        <v>246124701</v>
      </c>
      <c r="F16" s="244">
        <f>F15</f>
        <v>249199950</v>
      </c>
      <c r="G16" s="171">
        <f>G15</f>
        <v>470369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2">MAX(C17+E17-D17-F17,0)</f>
        <v>0</v>
      </c>
      <c r="H17" s="168">
        <f t="shared" ref="H17:H25" si="3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2"/>
        <v>0</v>
      </c>
      <c r="H18" s="171">
        <f t="shared" si="3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171600949</v>
      </c>
      <c r="F19" s="245">
        <f t="array" ref="F19">SUM(IF(A19=KHC,TH))</f>
        <v>171600949</v>
      </c>
      <c r="G19" s="171">
        <f t="shared" si="2"/>
        <v>0</v>
      </c>
      <c r="H19" s="171">
        <f t="shared" si="3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651490180</v>
      </c>
      <c r="D20" s="171">
        <v>0</v>
      </c>
      <c r="E20" s="245">
        <f t="array" ref="E20">SUM(IF(A20=KHN,TH))</f>
        <v>2611120643</v>
      </c>
      <c r="F20" s="245">
        <f t="array" ref="F20">SUM(IF(A20=KHC,TH))</f>
        <v>2445449444</v>
      </c>
      <c r="G20" s="171">
        <f t="shared" si="2"/>
        <v>817161379</v>
      </c>
      <c r="H20" s="171">
        <f t="shared" si="3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2"/>
        <v>0</v>
      </c>
      <c r="H21" s="171">
        <f t="shared" si="3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1627818</v>
      </c>
      <c r="E23" s="243">
        <f t="array" ref="E23">SUM(IF(A23=KHN,TH))</f>
        <v>0</v>
      </c>
      <c r="F23" s="243">
        <f t="array" ref="F23">SUM(IF(A23=KHC,TH))</f>
        <v>23718213</v>
      </c>
      <c r="G23" s="167">
        <f t="shared" si="2"/>
        <v>0</v>
      </c>
      <c r="H23" s="167">
        <f t="shared" si="3"/>
        <v>25346031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2"/>
        <v>0</v>
      </c>
      <c r="H24" s="167">
        <f t="shared" si="3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2"/>
        <v>0</v>
      </c>
      <c r="H25" s="175">
        <f t="shared" si="3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244">
        <f t="shared" ref="C27:D27" si="4">C23+C26+C24+C22</f>
        <v>0</v>
      </c>
      <c r="D27" s="244">
        <f t="shared" si="4"/>
        <v>1627818</v>
      </c>
      <c r="E27" s="244">
        <f>E23+E26+E24+E22</f>
        <v>251199950</v>
      </c>
      <c r="F27" s="244">
        <f>F23+F26+F24+F22</f>
        <v>274918163</v>
      </c>
      <c r="G27" s="171">
        <f>G23+G26+G24+G22</f>
        <v>0</v>
      </c>
      <c r="H27" s="171">
        <f>H23+H26+H24+H22</f>
        <v>25346031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51635000</v>
      </c>
      <c r="G28" s="167">
        <f t="shared" ref="G28:G33" si="5">MAX(C28+E28-D28-F28,0)</f>
        <v>0</v>
      </c>
      <c r="H28" s="167">
        <f t="shared" ref="H28:H33" si="6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51635000</v>
      </c>
      <c r="G29" s="171">
        <f t="shared" si="5"/>
        <v>0</v>
      </c>
      <c r="H29" s="171">
        <f t="shared" si="6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2853467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5"/>
        <v>0</v>
      </c>
      <c r="H30" s="167">
        <f t="shared" si="6"/>
        <v>8291952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5"/>
        <v>0</v>
      </c>
      <c r="H31" s="167">
        <f t="shared" si="6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5"/>
        <v>0</v>
      </c>
      <c r="H32" s="167">
        <f t="shared" si="6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5"/>
        <v>0</v>
      </c>
      <c r="H33" s="167">
        <f t="shared" si="6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7">SUM(C30:C33)</f>
        <v>0</v>
      </c>
      <c r="D34" s="244">
        <f t="shared" si="7"/>
        <v>2853467</v>
      </c>
      <c r="E34" s="244">
        <f t="shared" si="7"/>
        <v>7986615</v>
      </c>
      <c r="F34" s="244">
        <f t="shared" si="7"/>
        <v>16781375</v>
      </c>
      <c r="G34" s="171">
        <f t="shared" si="7"/>
        <v>0</v>
      </c>
      <c r="H34" s="171">
        <f t="shared" si="7"/>
        <v>11648227</v>
      </c>
      <c r="I34" s="80"/>
      <c r="J34" s="80">
        <f>SUM(H30:H32)</f>
        <v>11648227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8">C35+C36</f>
        <v>0</v>
      </c>
      <c r="D37" s="247">
        <f t="shared" si="8"/>
        <v>160060000</v>
      </c>
      <c r="E37" s="247">
        <f t="shared" si="8"/>
        <v>61570000</v>
      </c>
      <c r="F37" s="247">
        <f t="shared" si="8"/>
        <v>648700000</v>
      </c>
      <c r="G37" s="240">
        <f t="shared" si="8"/>
        <v>0</v>
      </c>
      <c r="H37" s="240">
        <f t="shared" si="8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/>
      <c r="D40" s="167">
        <v>17050710</v>
      </c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0</v>
      </c>
      <c r="H40" s="168">
        <f>MAX(D40+F40-E40-C40,0)</f>
        <v>17050710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SUM(IF(A41=TH!$L$10:$L$2649,TH!$K$10:$K$2649))</f>
        <v>0</v>
      </c>
      <c r="F41" s="243">
        <f t="array" ref="F41">SUM(IF(A41=TH!$M$10:$M$2649,TH!$K$10:$K$2649))</f>
        <v>76619290.545454025</v>
      </c>
      <c r="G41" s="167">
        <f>MAX(C41+E41-D41-F41,0)</f>
        <v>0</v>
      </c>
      <c r="H41" s="167">
        <f>MAX(D41+F41-E41-C41,0)</f>
        <v>76619290.545454025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9">C41+C40</f>
        <v>0</v>
      </c>
      <c r="D42" s="244">
        <f t="shared" si="9"/>
        <v>17050710</v>
      </c>
      <c r="E42" s="244">
        <f t="shared" si="9"/>
        <v>0</v>
      </c>
      <c r="F42" s="244">
        <f t="shared" si="9"/>
        <v>76619290.545454025</v>
      </c>
      <c r="G42" s="171">
        <f t="shared" si="9"/>
        <v>0</v>
      </c>
      <c r="H42" s="171">
        <f t="shared" si="9"/>
        <v>93670000.545454025</v>
      </c>
      <c r="I42" s="80"/>
      <c r="J42" s="80">
        <f>G42-H42</f>
        <v>-93670000.545454025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10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2288257915</v>
      </c>
      <c r="F47" s="245">
        <f t="array" ref="F47">SUM(IF(A47=KHC,TH))</f>
        <v>2288257915</v>
      </c>
      <c r="G47" s="171"/>
      <c r="H47" s="171"/>
      <c r="I47" s="80">
        <f t="shared" si="10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10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8761280</v>
      </c>
      <c r="F49" s="245">
        <f t="array" ref="F49">SUM(IF(A49=KHC,TH))</f>
        <v>8761280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63622798.454545453</v>
      </c>
      <c r="F50" s="245">
        <f t="array" ref="F50">SUM(IF(A50=KHC,TH))</f>
        <v>63622798.454545453</v>
      </c>
      <c r="G50" s="171"/>
      <c r="H50" s="171"/>
      <c r="I50" s="80">
        <f t="shared" si="10"/>
        <v>0</v>
      </c>
      <c r="J50" s="80">
        <f>E49+E50</f>
        <v>72384078.454545453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10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10"/>
        <v>0</v>
      </c>
      <c r="J52" s="80"/>
      <c r="K52" s="80"/>
      <c r="L52" s="80">
        <f>E49+E50</f>
        <v>72384078.454545453</v>
      </c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23718213</v>
      </c>
      <c r="F53" s="245">
        <f t="array" ref="F53">SUM(IF(A53=KHC,TH))</f>
        <v>23718213</v>
      </c>
      <c r="G53" s="171"/>
      <c r="H53" s="171"/>
      <c r="I53" s="80">
        <f t="shared" si="10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2492015726.9999995</v>
      </c>
      <c r="F54" s="249">
        <f t="array" ref="F54">SUM(IF(A54=TH!$M$10:$M$2649,TH!$K$10:$K$2649))</f>
        <v>2492015727</v>
      </c>
      <c r="G54" s="171"/>
      <c r="H54" s="171"/>
      <c r="I54" s="80">
        <f t="shared" si="10"/>
        <v>0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3" t="s">
        <v>37</v>
      </c>
      <c r="B55" s="754"/>
      <c r="C55" s="176">
        <f t="shared" ref="C55:H55" si="11">C11+C13+C14+C16+C18+C19+C20+C21+C27+C29+C34+C37+C39+C42+C45+C46+C47+C48+C49+C50+C51+C52+C53+C54</f>
        <v>6800368281</v>
      </c>
      <c r="D55" s="176">
        <f t="shared" si="11"/>
        <v>6800368281</v>
      </c>
      <c r="E55" s="176">
        <f t="shared" si="11"/>
        <v>26992847532.454544</v>
      </c>
      <c r="F55" s="176">
        <f t="shared" si="11"/>
        <v>26992847532.454544</v>
      </c>
      <c r="G55" s="176">
        <f t="shared" si="11"/>
        <v>5777248683.545454</v>
      </c>
      <c r="H55" s="176">
        <f t="shared" si="11"/>
        <v>5777248683.545454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21">
        <f>C55-D55</f>
        <v>0</v>
      </c>
      <c r="F57" s="621">
        <f>E55-F55</f>
        <v>0</v>
      </c>
      <c r="H57" s="621">
        <f>G55-H55</f>
        <v>0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654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60" t="s">
        <v>91</v>
      </c>
      <c r="D4" s="760"/>
      <c r="E4" s="760"/>
      <c r="F4" s="760"/>
      <c r="G4" s="760"/>
      <c r="H4" s="760"/>
      <c r="I4" s="760"/>
      <c r="J4" s="760"/>
      <c r="K4" s="760"/>
      <c r="L4" s="760"/>
      <c r="M4" s="760"/>
    </row>
    <row r="5" spans="1:27" s="539" customFormat="1" ht="15">
      <c r="A5" s="541"/>
      <c r="B5" s="537"/>
      <c r="C5" s="760"/>
      <c r="D5" s="760"/>
      <c r="E5" s="760"/>
      <c r="F5" s="760"/>
      <c r="G5" s="760"/>
      <c r="H5" s="760"/>
      <c r="I5" s="760"/>
      <c r="J5" s="760"/>
      <c r="K5" s="760"/>
      <c r="L5" s="760"/>
      <c r="M5" s="760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75" t="s">
        <v>115</v>
      </c>
      <c r="B7" s="765" t="s">
        <v>99</v>
      </c>
      <c r="C7" s="761" t="s">
        <v>20</v>
      </c>
      <c r="D7" s="762" t="s">
        <v>1</v>
      </c>
      <c r="E7" s="763"/>
      <c r="F7" s="761" t="s">
        <v>0</v>
      </c>
      <c r="G7" s="765" t="s">
        <v>114</v>
      </c>
      <c r="H7" s="777" t="s">
        <v>42</v>
      </c>
      <c r="I7" s="779" t="s">
        <v>237</v>
      </c>
      <c r="J7" s="780"/>
      <c r="K7" s="761" t="s">
        <v>155</v>
      </c>
      <c r="L7" s="764" t="s">
        <v>92</v>
      </c>
      <c r="M7" s="764"/>
      <c r="N7" s="778" t="s">
        <v>281</v>
      </c>
      <c r="O7" s="767" t="s">
        <v>45</v>
      </c>
      <c r="P7" s="768"/>
      <c r="Q7" s="769"/>
      <c r="R7" s="767" t="s">
        <v>49</v>
      </c>
      <c r="S7" s="768"/>
      <c r="T7" s="769"/>
      <c r="U7" s="759" t="s">
        <v>157</v>
      </c>
      <c r="V7" s="759"/>
      <c r="W7" s="759"/>
      <c r="X7" s="773" t="s">
        <v>496</v>
      </c>
      <c r="Y7" s="773" t="str">
        <f>CTTK!$E$7</f>
        <v>3411</v>
      </c>
      <c r="Z7" s="759" t="s">
        <v>268</v>
      </c>
      <c r="AA7" s="545"/>
    </row>
    <row r="8" spans="1:27" s="539" customFormat="1" ht="38.25" customHeight="1">
      <c r="A8" s="776"/>
      <c r="B8" s="766"/>
      <c r="C8" s="761"/>
      <c r="D8" s="546" t="s">
        <v>15</v>
      </c>
      <c r="E8" s="547" t="s">
        <v>31</v>
      </c>
      <c r="F8" s="761"/>
      <c r="G8" s="766"/>
      <c r="H8" s="777"/>
      <c r="I8" s="548" t="s">
        <v>179</v>
      </c>
      <c r="J8" s="548" t="s">
        <v>180</v>
      </c>
      <c r="K8" s="761"/>
      <c r="L8" s="532" t="s">
        <v>22</v>
      </c>
      <c r="M8" s="532" t="s">
        <v>23</v>
      </c>
      <c r="N8" s="774"/>
      <c r="O8" s="770"/>
      <c r="P8" s="771"/>
      <c r="Q8" s="772"/>
      <c r="R8" s="770"/>
      <c r="S8" s="771"/>
      <c r="T8" s="772"/>
      <c r="U8" s="759"/>
      <c r="V8" s="759"/>
      <c r="W8" s="759"/>
      <c r="X8" s="774"/>
      <c r="Y8" s="774"/>
      <c r="Z8" s="759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8" si="0">IF(C10&lt;&gt;"",MONTH(C10),"")</f>
        <v>12</v>
      </c>
      <c r="C10" s="555">
        <f t="shared" ref="C10:C38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2288257915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23718213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8761280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63622798.454545453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>
        <v>76619290.545454025</v>
      </c>
      <c r="L22" s="564" t="s">
        <v>89</v>
      </c>
      <c r="M22" s="561" t="s">
        <v>74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63" customFormat="1" ht="15.75" customHeight="1">
      <c r="A23" s="553" t="str">
        <f>IF(B23&lt;&gt;"",IF(AND(B23&gt;=_TM1,B23&lt;=_TM2,OR(TH!L23="1111",TH!M23="1111")),TH!D23,""),"")</f>
        <v/>
      </c>
      <c r="B23" s="554">
        <f t="shared" ref="B23" si="2">IF(C23&lt;&gt;"",MONTH(C23),"")</f>
        <v>12</v>
      </c>
      <c r="C23" s="555">
        <f t="shared" ref="C23" si="3">E23</f>
        <v>43100</v>
      </c>
      <c r="D23" s="555" t="s">
        <v>527</v>
      </c>
      <c r="E23" s="555">
        <v>43100</v>
      </c>
      <c r="F23" s="556" t="s">
        <v>973</v>
      </c>
      <c r="G23" s="557"/>
      <c r="H23" s="558"/>
      <c r="I23" s="559"/>
      <c r="J23" s="559"/>
      <c r="K23" s="560">
        <v>23718213</v>
      </c>
      <c r="L23" s="564" t="s">
        <v>87</v>
      </c>
      <c r="M23" s="561" t="s">
        <v>59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/>
      </c>
      <c r="R23" s="561" t="str">
        <f>IF(ISERROR(FIND('112'!$M$9,G23,1)),"",IF((AND(FIND('112'!$M$9,G23,1)&gt;=1,$B23&gt;='112'!$N$8,$B23&lt;='112'!$O$8,OR($L23='112'!$I$6,$M23='112'!$I$6))),"x",""))</f>
        <v/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IF(AND('341-CT'!$E$9=H23,OR(LEFT(L23,3)=$X$7,LEFT(M23,3)=$X$7)),"x","")</f>
        <v/>
      </c>
      <c r="Y23" s="561" t="str">
        <f>IF(OR(TH!L23=TH!$Y$7,M23=TH!$Y$7),"x","")</f>
        <v/>
      </c>
      <c r="Z23" s="561" t="str">
        <f>IF(AND(B23&lt;=NKC!$N$8,B23&gt;=NKC!$M$8),"x","")</f>
        <v/>
      </c>
      <c r="AA23" s="562"/>
    </row>
    <row r="24" spans="1:30" s="539" customFormat="1" ht="15.75" customHeight="1">
      <c r="A24" s="553" t="str">
        <f>IF(B24&lt;&gt;"",IF(AND(B24&gt;=_TM1,B24&lt;=_TM2,OR([1]TH!L23="1111",[1]TH!M23="1111")),[1]TH!D23,""),"")</f>
        <v/>
      </c>
      <c r="B24" s="568">
        <f t="shared" si="0"/>
        <v>1</v>
      </c>
      <c r="C24" s="730">
        <f t="shared" si="1"/>
        <v>42766</v>
      </c>
      <c r="D24" s="730" t="s">
        <v>527</v>
      </c>
      <c r="E24" s="731">
        <v>42766</v>
      </c>
      <c r="F24" s="732" t="s">
        <v>949</v>
      </c>
      <c r="G24" s="733">
        <v>11962000</v>
      </c>
      <c r="H24" s="734"/>
      <c r="I24" s="735"/>
      <c r="J24" s="735"/>
      <c r="K24" s="736">
        <v>11962000</v>
      </c>
      <c r="L24" s="737" t="s">
        <v>81</v>
      </c>
      <c r="M24" s="737" t="s">
        <v>240</v>
      </c>
      <c r="N24" s="738" t="str">
        <f>IF(AND('[1]331-CT'!$E$7=[1]TH!H23,OR(L24="331",M24="331")),"331",IF(AND(OR(L24="131",M24="131"),H24='[1]131-CT'!$E$7),"131",""))</f>
        <v/>
      </c>
      <c r="O24" s="738" t="str">
        <f>IF(AND($B24&gt;='[1]111'!$N$11,$B24&lt;='[1]111'!$O$11,OR($L24=$O$7,$M24=$O$7)),"x","")</f>
        <v/>
      </c>
      <c r="P24" s="738" t="str">
        <f>IF(AND($L24=$O$7,$B24&lt;'[1]111'!$N$11),"x","")</f>
        <v/>
      </c>
      <c r="Q24" s="738" t="str">
        <f>IF(AND($M24=$O$7,$B24&lt;'[1]111'!$N$11),"x","")</f>
        <v/>
      </c>
      <c r="R24" s="738" t="str">
        <f>IF(ISERROR(FIND('[1]112'!$M$9,G24,1)),"",IF((AND(FIND('[1]112'!$M$9,G24,1)&gt;=1,$B24&gt;='[1]112'!$N$8,$B24&lt;='[1]112'!$O$8,OR($L24='[1]112'!$I$6,$M24='[1]112'!$I$6))),"x",""))</f>
        <v/>
      </c>
      <c r="S24" s="738" t="str">
        <f>IF(ISERROR(FIND('[1]112'!$M$9,G24,1)),"",IF((AND(LEFT(G24,2)=LEFT('[1]112'!$M$9,2),B24&lt;'[1]112'!$N$8,$L24='[1]112'!$I$6)),"x",""))</f>
        <v/>
      </c>
      <c r="T24" s="738" t="str">
        <f>IF(ISERROR(FIND('[1]112'!$M$9,G24,1)),"",IF((AND(RIGHT(G24,2)=RIGHT('[1]112'!$M$9,2),B24&lt;'[1]112'!$N$8,$M24='[1]112'!$I$6)),"x",""))</f>
        <v/>
      </c>
      <c r="U24" s="738" t="str">
        <f>IF(AND(B24&gt;='[1]IN-NX'!$P$3,B24&lt;='[1]IN-NX'!$Q$3,'[1]IN-NX'!$D$7=D24,OR(LEFT(L24,2)="15",AND(LEFT(M24,2)&lt;&gt;"15",LEFT(M24,2)&lt;&gt;"33"))),"x","")</f>
        <v/>
      </c>
      <c r="V24" s="738" t="str">
        <f>IF(AND(OR(LEFT([1]TH!L23,2)="15",LEFT([1]TH!M23,2)="15"),'[1]152-CT'!$J$8=[1]TH!F23),"x","")</f>
        <v/>
      </c>
      <c r="W24" s="738" t="str">
        <f>IF(AND(OR(LEFT([1]TH!L23,2)="15",LEFT([1]TH!M23,2)="15"),[1]TK!$E$7=[1]TH!F23),"x","")</f>
        <v/>
      </c>
      <c r="X24" s="738" t="str">
        <f>IF(OR([1]TH!L23=[1]TH!$X$7,M24=[1]TH!$X$7),"x","")</f>
        <v/>
      </c>
      <c r="Y24" s="738" t="str">
        <f>IF(AND(B24&lt;=[1]NKC!$N$8,B24&gt;=[1]NKC!$M$8),"x","")</f>
        <v>x</v>
      </c>
      <c r="Z24" s="584"/>
      <c r="AA24" s="573"/>
      <c r="AD24" s="573"/>
    </row>
    <row r="25" spans="1:30" s="539" customFormat="1" ht="15.75" customHeight="1">
      <c r="A25" s="553" t="str">
        <f>IF(B25&lt;&gt;"",IF(AND(B25&gt;=_TM1,B25&lt;=_TM2,OR([1]TH!L24="1111",[1]TH!M24="1111")),[1]TH!D24,""),"")</f>
        <v/>
      </c>
      <c r="B25" s="568">
        <f t="shared" si="0"/>
        <v>1</v>
      </c>
      <c r="C25" s="730">
        <f t="shared" si="1"/>
        <v>42766</v>
      </c>
      <c r="D25" s="730" t="s">
        <v>527</v>
      </c>
      <c r="E25" s="731">
        <v>42766</v>
      </c>
      <c r="F25" s="732" t="s">
        <v>950</v>
      </c>
      <c r="G25" s="733">
        <v>3937000</v>
      </c>
      <c r="H25" s="734"/>
      <c r="I25" s="735"/>
      <c r="J25" s="735"/>
      <c r="K25" s="736">
        <v>3937000</v>
      </c>
      <c r="L25" s="737" t="s">
        <v>158</v>
      </c>
      <c r="M25" s="737" t="s">
        <v>240</v>
      </c>
      <c r="N25" s="738" t="str">
        <f>IF(AND('[1]331-CT'!$E$7=[1]TH!H24,OR(L25="331",M25="331")),"331",IF(AND(OR(L25="131",M25="131"),H25='[1]131-CT'!$E$7),"131",""))</f>
        <v/>
      </c>
      <c r="O25" s="738" t="str">
        <f>IF(AND($B25&gt;='[1]111'!$N$11,$B25&lt;='[1]111'!$O$11,OR($L25=$O$7,$M25=$O$7)),"x","")</f>
        <v/>
      </c>
      <c r="P25" s="738" t="str">
        <f>IF(AND($L25=$O$7,$B25&lt;'[1]111'!$N$11),"x","")</f>
        <v/>
      </c>
      <c r="Q25" s="738" t="str">
        <f>IF(AND($M25=$O$7,$B25&lt;'[1]111'!$N$11),"x","")</f>
        <v/>
      </c>
      <c r="R25" s="738" t="str">
        <f>IF(ISERROR(FIND('[1]112'!$M$9,G25,1)),"",IF((AND(FIND('[1]112'!$M$9,G25,1)&gt;=1,$B25&gt;='[1]112'!$N$8,$B25&lt;='[1]112'!$O$8,OR($L25='[1]112'!$I$6,$M25='[1]112'!$I$6))),"x",""))</f>
        <v/>
      </c>
      <c r="S25" s="738" t="str">
        <f>IF(ISERROR(FIND('[1]112'!$M$9,G25,1)),"",IF((AND(LEFT(G25,2)=LEFT('[1]112'!$M$9,2),B25&lt;'[1]112'!$N$8,$L25='[1]112'!$I$6)),"x",""))</f>
        <v/>
      </c>
      <c r="T25" s="738" t="str">
        <f>IF(ISERROR(FIND('[1]112'!$M$9,G25,1)),"",IF((AND(RIGHT(G25,2)=RIGHT('[1]112'!$M$9,2),B25&lt;'[1]112'!$N$8,$M25='[1]112'!$I$6)),"x",""))</f>
        <v/>
      </c>
      <c r="U25" s="738" t="str">
        <f>IF(AND(B25&gt;='[1]IN-NX'!$P$3,B25&lt;='[1]IN-NX'!$Q$3,'[1]IN-NX'!$D$7=D25,OR(LEFT(L25,2)="15",AND(LEFT(M25,2)&lt;&gt;"15",LEFT(M25,2)&lt;&gt;"33"))),"x","")</f>
        <v/>
      </c>
      <c r="V25" s="738" t="str">
        <f>IF(AND(OR(LEFT([1]TH!L24,2)="15",LEFT([1]TH!M24,2)="15"),'[1]152-CT'!$J$8=[1]TH!F24),"x","")</f>
        <v/>
      </c>
      <c r="W25" s="738" t="str">
        <f>IF(AND(OR(LEFT([1]TH!L24,2)="15",LEFT([1]TH!M24,2)="15"),[1]TK!$E$7=[1]TH!F24),"x","")</f>
        <v/>
      </c>
      <c r="X25" s="738" t="str">
        <f>IF(OR([1]TH!L24=[1]TH!$X$7,M25=[1]TH!$X$7),"x","")</f>
        <v/>
      </c>
      <c r="Y25" s="738" t="str">
        <f>IF(AND(B25&lt;=[1]NKC!$N$8,B25&gt;=[1]NKC!$M$8),"x","")</f>
        <v>x</v>
      </c>
      <c r="Z25" s="584"/>
      <c r="AA25" s="573"/>
      <c r="AD25" s="573"/>
    </row>
    <row r="26" spans="1:30" s="539" customFormat="1" ht="15.75" customHeight="1">
      <c r="A26" s="553" t="str">
        <f>IF(B26&lt;&gt;"",IF(AND(B26&gt;=_TM1,B26&lt;=_TM2,OR([1]TH!L25="1111",[1]TH!M25="1111")),[1]TH!D25,""),"")</f>
        <v/>
      </c>
      <c r="B26" s="568">
        <f t="shared" si="0"/>
        <v>1</v>
      </c>
      <c r="C26" s="730">
        <f t="shared" si="1"/>
        <v>42766</v>
      </c>
      <c r="D26" s="739" t="s">
        <v>951</v>
      </c>
      <c r="E26" s="731">
        <v>42766</v>
      </c>
      <c r="F26" s="732" t="s">
        <v>969</v>
      </c>
      <c r="G26" s="733"/>
      <c r="H26" s="506" t="s">
        <v>511</v>
      </c>
      <c r="I26" s="735"/>
      <c r="J26" s="735"/>
      <c r="K26" s="736">
        <v>14229605</v>
      </c>
      <c r="L26" s="737" t="s">
        <v>240</v>
      </c>
      <c r="M26" s="737" t="s">
        <v>45</v>
      </c>
      <c r="N26" s="738" t="str">
        <f>IF(AND('[1]331-CT'!$E$7=[1]TH!H25,OR(L26="331",M26="331")),"331",IF(AND(OR(L26="131",M26="131"),H26='[1]131-CT'!$E$7),"131",""))</f>
        <v/>
      </c>
      <c r="O26" s="738" t="str">
        <f>IF(AND($B26&gt;='[1]111'!$N$11,$B26&lt;='[1]111'!$O$11,OR($L26=$O$7,$M26=$O$7)),"x","")</f>
        <v/>
      </c>
      <c r="P26" s="738" t="str">
        <f>IF(AND($L26=$O$7,$B26&lt;'[1]111'!$N$11),"x","")</f>
        <v/>
      </c>
      <c r="Q26" s="738" t="str">
        <f>IF(AND($M26=$O$7,$B26&lt;'[1]111'!$N$11),"x","")</f>
        <v>x</v>
      </c>
      <c r="R26" s="738" t="str">
        <f>IF(ISERROR(FIND('[1]112'!$M$9,G26,1)),"",IF((AND(FIND('[1]112'!$M$9,G26,1)&gt;=1,$B26&gt;='[1]112'!$N$8,$B26&lt;='[1]112'!$O$8,OR($L26='[1]112'!$I$6,$M26='[1]112'!$I$6))),"x",""))</f>
        <v/>
      </c>
      <c r="S26" s="738" t="str">
        <f>IF(ISERROR(FIND('[1]112'!$M$9,G26,1)),"",IF((AND(LEFT(G26,2)=LEFT('[1]112'!$M$9,2),B26&lt;'[1]112'!$N$8,$L26='[1]112'!$I$6)),"x",""))</f>
        <v/>
      </c>
      <c r="T26" s="738" t="str">
        <f>IF(ISERROR(FIND('[1]112'!$M$9,G26,1)),"",IF((AND(RIGHT(G26,2)=RIGHT('[1]112'!$M$9,2),B26&lt;'[1]112'!$N$8,$M26='[1]112'!$I$6)),"x",""))</f>
        <v/>
      </c>
      <c r="U26" s="738" t="str">
        <f>IF(AND(B26&gt;='[1]IN-NX'!$P$3,B26&lt;='[1]IN-NX'!$Q$3,'[1]IN-NX'!$D$7=D26,OR(LEFT(L26,2)="15",AND(LEFT(M26,2)&lt;&gt;"15",LEFT(M26,2)&lt;&gt;"33"))),"x","")</f>
        <v/>
      </c>
      <c r="V26" s="738" t="str">
        <f>IF(AND(OR(LEFT([1]TH!L25,2)="15",LEFT([1]TH!M25,2)="15"),'[1]152-CT'!$J$8=[1]TH!F25),"x","")</f>
        <v/>
      </c>
      <c r="W26" s="738" t="str">
        <f>IF(AND(OR(LEFT([1]TH!L25,2)="15",LEFT([1]TH!M25,2)="15"),[1]TK!$E$7=[1]TH!F25),"x","")</f>
        <v/>
      </c>
      <c r="X26" s="738" t="str">
        <f>IF(OR([1]TH!L25=[1]TH!$X$7,M26=[1]TH!$X$7),"x","")</f>
        <v/>
      </c>
      <c r="Y26" s="738" t="str">
        <f>IF(AND(B26&lt;=[1]NKC!$N$8,B26&gt;=[1]NKC!$M$8),"x","")</f>
        <v>x</v>
      </c>
      <c r="Z26" s="584"/>
      <c r="AA26" s="573"/>
      <c r="AD26" s="573"/>
    </row>
    <row r="27" spans="1:30" s="539" customFormat="1" ht="15.75" customHeight="1">
      <c r="A27" s="553" t="str">
        <f>IF(B27&lt;&gt;"",IF(AND(B27&gt;=_TM1,B27&lt;=_TM2,OR([1]TH!L26="1111",[1]TH!M26="1111")),[1]TH!D26,""),"")</f>
        <v/>
      </c>
      <c r="B27" s="568">
        <f t="shared" si="0"/>
        <v>1</v>
      </c>
      <c r="C27" s="730">
        <f t="shared" si="1"/>
        <v>42766</v>
      </c>
      <c r="D27" s="730" t="s">
        <v>527</v>
      </c>
      <c r="E27" s="731">
        <v>42766</v>
      </c>
      <c r="F27" s="732" t="s">
        <v>952</v>
      </c>
      <c r="G27" s="733" t="s">
        <v>953</v>
      </c>
      <c r="H27" s="734"/>
      <c r="I27" s="735"/>
      <c r="J27" s="735"/>
      <c r="K27" s="736">
        <f>ROUND(K24*$G27,0)</f>
        <v>956960</v>
      </c>
      <c r="L27" s="740" t="s">
        <v>240</v>
      </c>
      <c r="M27" s="740" t="s">
        <v>336</v>
      </c>
      <c r="N27" s="738" t="str">
        <f>IF(AND('[1]331-CT'!$E$7=[1]TH!H26,OR(L27="331",M27="331")),"331",IF(AND(OR(L27="131",M27="131"),H27='[1]131-CT'!$E$7),"131",""))</f>
        <v/>
      </c>
      <c r="O27" s="738" t="str">
        <f>IF(AND($B27&gt;='[1]111'!$N$11,$B27&lt;='[1]111'!$O$11,OR($L27=$O$7,$M27=$O$7)),"x","")</f>
        <v/>
      </c>
      <c r="P27" s="738" t="str">
        <f>IF(AND($L27=$O$7,$B27&lt;'[1]111'!$N$11),"x","")</f>
        <v/>
      </c>
      <c r="Q27" s="738" t="str">
        <f>IF(AND($M27=$O$7,$B27&lt;'[1]111'!$N$11),"x","")</f>
        <v/>
      </c>
      <c r="R27" s="738" t="str">
        <f>IF(ISERROR(FIND('[1]112'!$M$9,G27,1)),"",IF((AND(FIND('[1]112'!$M$9,G27,1)&gt;=1,$B27&gt;='[1]112'!$N$8,$B27&lt;='[1]112'!$O$8,OR($L27='[1]112'!$I$6,$M27='[1]112'!$I$6))),"x",""))</f>
        <v/>
      </c>
      <c r="S27" s="738" t="str">
        <f>IF(ISERROR(FIND('[1]112'!$M$9,G27,1)),"",IF((AND(LEFT(G27,2)=LEFT('[1]112'!$M$9,2),B27&lt;'[1]112'!$N$8,$L27='[1]112'!$I$6)),"x",""))</f>
        <v/>
      </c>
      <c r="T27" s="738" t="str">
        <f>IF(ISERROR(FIND('[1]112'!$M$9,G27,1)),"",IF((AND(RIGHT(G27,2)=RIGHT('[1]112'!$M$9,2),B27&lt;'[1]112'!$N$8,$M27='[1]112'!$I$6)),"x",""))</f>
        <v/>
      </c>
      <c r="U27" s="738" t="str">
        <f>IF(AND(B27&gt;='[1]IN-NX'!$P$3,B27&lt;='[1]IN-NX'!$Q$3,'[1]IN-NX'!$D$7=D27,OR(LEFT(L27,2)="15",AND(LEFT(M27,2)&lt;&gt;"15",LEFT(M27,2)&lt;&gt;"33"))),"x","")</f>
        <v/>
      </c>
      <c r="V27" s="738" t="str">
        <f>IF(AND(OR(LEFT([1]TH!L26,2)="15",LEFT([1]TH!M26,2)="15"),'[1]152-CT'!$J$8=[1]TH!F26),"x","")</f>
        <v/>
      </c>
      <c r="W27" s="738" t="str">
        <f>IF(AND(OR(LEFT([1]TH!L26,2)="15",LEFT([1]TH!M26,2)="15"),[1]TK!$E$7=[1]TH!F26),"x","")</f>
        <v/>
      </c>
      <c r="X27" s="738" t="str">
        <f>IF(OR([1]TH!L26=[1]TH!$X$7,M27=[1]TH!$X$7),"x","")</f>
        <v/>
      </c>
      <c r="Y27" s="738" t="str">
        <f>IF(AND(B27&lt;=[1]NKC!$N$8,B27&gt;=[1]NKC!$M$8),"x","")</f>
        <v>x</v>
      </c>
      <c r="Z27" s="584"/>
      <c r="AA27" s="573"/>
      <c r="AD27" s="573"/>
    </row>
    <row r="28" spans="1:30" s="539" customFormat="1" ht="15.75" customHeight="1">
      <c r="A28" s="553" t="str">
        <f>IF(B28&lt;&gt;"",IF(AND(B28&gt;=_TM1,B28&lt;=_TM2,OR([1]TH!L27="1111",[1]TH!M27="1111")),[1]TH!D27,""),"")</f>
        <v/>
      </c>
      <c r="B28" s="568">
        <f t="shared" si="0"/>
        <v>1</v>
      </c>
      <c r="C28" s="730">
        <f t="shared" si="1"/>
        <v>42766</v>
      </c>
      <c r="D28" s="730" t="s">
        <v>527</v>
      </c>
      <c r="E28" s="731">
        <v>42766</v>
      </c>
      <c r="F28" s="732" t="s">
        <v>954</v>
      </c>
      <c r="G28" s="733"/>
      <c r="H28" s="734"/>
      <c r="I28" s="735"/>
      <c r="J28" s="735"/>
      <c r="K28" s="736">
        <f>ROUND(G27*K25,0)</f>
        <v>314960</v>
      </c>
      <c r="L28" s="737" t="s">
        <v>240</v>
      </c>
      <c r="M28" s="741" t="s">
        <v>336</v>
      </c>
      <c r="N28" s="738" t="str">
        <f>IF(AND('[1]331-CT'!$E$7=[1]TH!H27,OR(L28="331",M28="331")),"331",IF(AND(OR(L28="131",M28="131"),H28='[1]131-CT'!$E$7),"131",""))</f>
        <v/>
      </c>
      <c r="O28" s="738" t="str">
        <f>IF(AND($B28&gt;='[1]111'!$N$11,$B28&lt;='[1]111'!$O$11,OR($L28=$O$7,$M28=$O$7)),"x","")</f>
        <v/>
      </c>
      <c r="P28" s="738" t="str">
        <f>IF(AND($L28=$O$7,$B28&lt;'[1]111'!$N$11),"x","")</f>
        <v/>
      </c>
      <c r="Q28" s="738" t="str">
        <f>IF(AND($M28=$O$7,$B28&lt;'[1]111'!$N$11),"x","")</f>
        <v/>
      </c>
      <c r="R28" s="738" t="str">
        <f>IF(ISERROR(FIND('[1]112'!$M$9,G28,1)),"",IF((AND(FIND('[1]112'!$M$9,G28,1)&gt;=1,$B28&gt;='[1]112'!$N$8,$B28&lt;='[1]112'!$O$8,OR($L28='[1]112'!$I$6,$M28='[1]112'!$I$6))),"x",""))</f>
        <v/>
      </c>
      <c r="S28" s="738" t="str">
        <f>IF(ISERROR(FIND('[1]112'!$M$9,G28,1)),"",IF((AND(LEFT(G28,2)=LEFT('[1]112'!$M$9,2),B28&lt;'[1]112'!$N$8,$L28='[1]112'!$I$6)),"x",""))</f>
        <v/>
      </c>
      <c r="T28" s="738" t="str">
        <f>IF(ISERROR(FIND('[1]112'!$M$9,G28,1)),"",IF((AND(RIGHT(G28,2)=RIGHT('[1]112'!$M$9,2),B28&lt;'[1]112'!$N$8,$M28='[1]112'!$I$6)),"x",""))</f>
        <v/>
      </c>
      <c r="U28" s="738" t="str">
        <f>IF(AND(B28&gt;='[1]IN-NX'!$P$3,B28&lt;='[1]IN-NX'!$Q$3,'[1]IN-NX'!$D$7=D28,OR(LEFT(L28,2)="15",AND(LEFT(M28,2)&lt;&gt;"15",LEFT(M28,2)&lt;&gt;"33"))),"x","")</f>
        <v/>
      </c>
      <c r="V28" s="738" t="str">
        <f>IF(AND(OR(LEFT([1]TH!L27,2)="15",LEFT([1]TH!M27,2)="15"),'[1]152-CT'!$J$8=[1]TH!F27),"x","")</f>
        <v/>
      </c>
      <c r="W28" s="738" t="str">
        <f>IF(AND(OR(LEFT([1]TH!L27,2)="15",LEFT([1]TH!M27,2)="15"),[1]TK!$E$7=[1]TH!F27),"x","")</f>
        <v/>
      </c>
      <c r="X28" s="738" t="str">
        <f>IF(OR([1]TH!L27=[1]TH!$X$7,M28=[1]TH!$X$7),"x","")</f>
        <v/>
      </c>
      <c r="Y28" s="738" t="str">
        <f>IF(AND(B28&lt;=[1]NKC!$N$8,B28&gt;=[1]NKC!$M$8),"x","")</f>
        <v>x</v>
      </c>
      <c r="Z28" s="584"/>
      <c r="AA28" s="573"/>
      <c r="AD28" s="573"/>
    </row>
    <row r="29" spans="1:30" s="539" customFormat="1" ht="15.75" customHeight="1">
      <c r="A29" s="553" t="str">
        <f>IF(B29&lt;&gt;"",IF(AND(B29&gt;=_TM1,B29&lt;=_TM2,OR([1]TH!L28="1111",[1]TH!M28="1111")),[1]TH!D28,""),"")</f>
        <v/>
      </c>
      <c r="B29" s="568">
        <f t="shared" si="0"/>
        <v>1</v>
      </c>
      <c r="C29" s="730">
        <f t="shared" si="1"/>
        <v>42766</v>
      </c>
      <c r="D29" s="739" t="s">
        <v>527</v>
      </c>
      <c r="E29" s="731">
        <v>42766</v>
      </c>
      <c r="F29" s="732" t="s">
        <v>955</v>
      </c>
      <c r="G29" s="733" t="s">
        <v>956</v>
      </c>
      <c r="H29" s="506"/>
      <c r="I29" s="735"/>
      <c r="J29" s="735"/>
      <c r="K29" s="736">
        <f>ROUND(K24*$G29,0)</f>
        <v>2153160</v>
      </c>
      <c r="L29" s="740" t="s">
        <v>239</v>
      </c>
      <c r="M29" s="740" t="s">
        <v>336</v>
      </c>
      <c r="N29" s="738" t="str">
        <f>IF(AND('[1]331-CT'!$E$7=[1]TH!H28,OR(L29="331",M29="331")),"331",IF(AND(OR(L29="131",M29="131"),H29='[1]131-CT'!$E$7),"131",""))</f>
        <v/>
      </c>
      <c r="O29" s="738" t="str">
        <f>IF(AND($B29&gt;='[1]111'!$N$11,$B29&lt;='[1]111'!$O$11,OR($L29=$O$7,$M29=$O$7)),"x","")</f>
        <v/>
      </c>
      <c r="P29" s="738" t="str">
        <f>IF(AND($L29=$O$7,$B29&lt;'[1]111'!$N$11),"x","")</f>
        <v/>
      </c>
      <c r="Q29" s="738" t="str">
        <f>IF(AND($M29=$O$7,$B29&lt;'[1]111'!$N$11),"x","")</f>
        <v/>
      </c>
      <c r="R29" s="738" t="str">
        <f>IF(ISERROR(FIND('[1]112'!$M$9,G29,1)),"",IF((AND(FIND('[1]112'!$M$9,G29,1)&gt;=1,$B29&gt;='[1]112'!$N$8,$B29&lt;='[1]112'!$O$8,OR($L29='[1]112'!$I$6,$M29='[1]112'!$I$6))),"x",""))</f>
        <v/>
      </c>
      <c r="S29" s="738" t="str">
        <f>IF(ISERROR(FIND('[1]112'!$M$9,G29,1)),"",IF((AND(LEFT(G29,2)=LEFT('[1]112'!$M$9,2),B29&lt;'[1]112'!$N$8,$L29='[1]112'!$I$6)),"x",""))</f>
        <v/>
      </c>
      <c r="T29" s="738" t="str">
        <f>IF(ISERROR(FIND('[1]112'!$M$9,G29,1)),"",IF((AND(RIGHT(G29,2)=RIGHT('[1]112'!$M$9,2),B29&lt;'[1]112'!$N$8,$M29='[1]112'!$I$6)),"x",""))</f>
        <v/>
      </c>
      <c r="U29" s="738" t="str">
        <f>IF(AND(B29&gt;='[1]IN-NX'!$P$3,B29&lt;='[1]IN-NX'!$Q$3,'[1]IN-NX'!$D$7=D29,OR(LEFT(L29,2)="15",AND(LEFT(M29,2)&lt;&gt;"15",LEFT(M29,2)&lt;&gt;"33"))),"x","")</f>
        <v/>
      </c>
      <c r="V29" s="738" t="str">
        <f>IF(AND(OR(LEFT([1]TH!L28,2)="15",LEFT([1]TH!M28,2)="15"),'[1]152-CT'!$J$8=[1]TH!F28),"x","")</f>
        <v>x</v>
      </c>
      <c r="W29" s="738" t="str">
        <f>IF(AND(OR(LEFT([1]TH!L28,2)="15",LEFT([1]TH!M28,2)="15"),[1]TK!$E$7=[1]TH!F28),"x","")</f>
        <v/>
      </c>
      <c r="X29" s="738" t="str">
        <f>IF(OR([1]TH!L28=[1]TH!$X$7,M29=[1]TH!$X$7),"x","")</f>
        <v/>
      </c>
      <c r="Y29" s="738" t="str">
        <f>IF(AND(B29&lt;=[1]NKC!$N$8,B29&gt;=[1]NKC!$M$8),"x","")</f>
        <v>x</v>
      </c>
      <c r="Z29" s="584"/>
      <c r="AA29" s="573"/>
      <c r="AD29" s="573"/>
    </row>
    <row r="30" spans="1:30" s="539" customFormat="1" ht="15.75" customHeight="1">
      <c r="A30" s="553" t="str">
        <f>IF(B30&lt;&gt;"",IF(AND(B30&gt;=_TM1,B30&lt;=_TM2,OR([1]TH!L29="1111",[1]TH!M29="1111")),[1]TH!D29,""),"")</f>
        <v/>
      </c>
      <c r="B30" s="568">
        <f t="shared" si="0"/>
        <v>1</v>
      </c>
      <c r="C30" s="730">
        <f t="shared" si="1"/>
        <v>42766</v>
      </c>
      <c r="D30" s="730" t="s">
        <v>527</v>
      </c>
      <c r="E30" s="731">
        <v>42766</v>
      </c>
      <c r="F30" s="732" t="s">
        <v>957</v>
      </c>
      <c r="G30" s="733"/>
      <c r="H30" s="734"/>
      <c r="I30" s="735"/>
      <c r="J30" s="735"/>
      <c r="K30" s="736">
        <f>ROUND(K25*$G29,0)</f>
        <v>708660</v>
      </c>
      <c r="L30" s="737" t="s">
        <v>158</v>
      </c>
      <c r="M30" s="740" t="s">
        <v>336</v>
      </c>
      <c r="N30" s="738" t="str">
        <f>IF(AND('[1]331-CT'!$E$7=[1]TH!H29,OR(L30="331",M30="331")),"331",IF(AND(OR(L30="131",M30="131"),H30='[1]131-CT'!$E$7),"131",""))</f>
        <v/>
      </c>
      <c r="O30" s="738" t="str">
        <f>IF(AND($B30&gt;='[1]111'!$N$11,$B30&lt;='[1]111'!$O$11,OR($L30=$O$7,$M30=$O$7)),"x","")</f>
        <v/>
      </c>
      <c r="P30" s="738" t="str">
        <f>IF(AND($L30=$O$7,$B30&lt;'[1]111'!$N$11),"x","")</f>
        <v/>
      </c>
      <c r="Q30" s="738" t="str">
        <f>IF(AND($M30=$O$7,$B30&lt;'[1]111'!$N$11),"x","")</f>
        <v/>
      </c>
      <c r="R30" s="738" t="str">
        <f>IF(ISERROR(FIND('[1]112'!$M$9,G30,1)),"",IF((AND(FIND('[1]112'!$M$9,G30,1)&gt;=1,$B30&gt;='[1]112'!$N$8,$B30&lt;='[1]112'!$O$8,OR($L30='[1]112'!$I$6,$M30='[1]112'!$I$6))),"x",""))</f>
        <v/>
      </c>
      <c r="S30" s="738" t="str">
        <f>IF(ISERROR(FIND('[1]112'!$M$9,G30,1)),"",IF((AND(LEFT(G30,2)=LEFT('[1]112'!$M$9,2),B30&lt;'[1]112'!$N$8,$L30='[1]112'!$I$6)),"x",""))</f>
        <v/>
      </c>
      <c r="T30" s="738" t="str">
        <f>IF(ISERROR(FIND('[1]112'!$M$9,G30,1)),"",IF((AND(RIGHT(G30,2)=RIGHT('[1]112'!$M$9,2),B30&lt;'[1]112'!$N$8,$M30='[1]112'!$I$6)),"x",""))</f>
        <v/>
      </c>
      <c r="U30" s="738" t="str">
        <f>IF(AND(B30&gt;='[1]IN-NX'!$P$3,B30&lt;='[1]IN-NX'!$Q$3,'[1]IN-NX'!$D$7=D30,OR(LEFT(L30,2)="15",AND(LEFT(M30,2)&lt;&gt;"15",LEFT(M30,2)&lt;&gt;"33"))),"x","")</f>
        <v/>
      </c>
      <c r="V30" s="738" t="str">
        <f>IF(AND(OR(LEFT([1]TH!L29,2)="15",LEFT([1]TH!M29,2)="15"),'[1]152-CT'!$J$8=[1]TH!F29),"x","")</f>
        <v/>
      </c>
      <c r="W30" s="738" t="str">
        <f>IF(AND(OR(LEFT([1]TH!L29,2)="15",LEFT([1]TH!M29,2)="15"),[1]TK!$E$7=[1]TH!F29),"x","")</f>
        <v/>
      </c>
      <c r="X30" s="738" t="str">
        <f>IF(OR([1]TH!L29=[1]TH!$X$7,M30=[1]TH!$X$7),"x","")</f>
        <v/>
      </c>
      <c r="Y30" s="738" t="str">
        <f>IF(AND(B30&lt;=[1]NKC!$N$8,B30&gt;=[1]NKC!$M$8),"x","")</f>
        <v>x</v>
      </c>
      <c r="Z30" s="584"/>
      <c r="AA30" s="573"/>
      <c r="AD30" s="573"/>
    </row>
    <row r="31" spans="1:30" s="539" customFormat="1" ht="15.75" customHeight="1">
      <c r="A31" s="553" t="str">
        <f>IF(B31&lt;&gt;"",IF(AND(B31&gt;=_TM1,B31&lt;=_TM2,OR([1]TH!L30="1111",[1]TH!M30="1111")),[1]TH!D30,""),"")</f>
        <v/>
      </c>
      <c r="B31" s="568">
        <f t="shared" si="0"/>
        <v>1</v>
      </c>
      <c r="C31" s="730">
        <f t="shared" si="1"/>
        <v>42766</v>
      </c>
      <c r="D31" s="730" t="s">
        <v>527</v>
      </c>
      <c r="E31" s="731">
        <v>42766</v>
      </c>
      <c r="F31" s="732" t="s">
        <v>958</v>
      </c>
      <c r="G31" s="733" t="s">
        <v>959</v>
      </c>
      <c r="H31" s="734"/>
      <c r="I31" s="735"/>
      <c r="J31" s="735"/>
      <c r="K31" s="736">
        <f>ROUND(K24*$G31,0)</f>
        <v>179430</v>
      </c>
      <c r="L31" s="740" t="s">
        <v>240</v>
      </c>
      <c r="M31" s="740" t="s">
        <v>335</v>
      </c>
      <c r="N31" s="738" t="str">
        <f>IF(AND('[1]331-CT'!$E$7=[1]TH!H30,OR(L31="331",M31="331")),"331",IF(AND(OR(L31="131",M31="131"),H31='[1]131-CT'!$E$7),"131",""))</f>
        <v/>
      </c>
      <c r="O31" s="738" t="str">
        <f>IF(AND($B31&gt;='[1]111'!$N$11,$B31&lt;='[1]111'!$O$11,OR($L31=$O$7,$M31=$O$7)),"x","")</f>
        <v/>
      </c>
      <c r="P31" s="738" t="str">
        <f>IF(AND($L31=$O$7,$B31&lt;'[1]111'!$N$11),"x","")</f>
        <v/>
      </c>
      <c r="Q31" s="738" t="str">
        <f>IF(AND($M31=$O$7,$B31&lt;'[1]111'!$N$11),"x","")</f>
        <v/>
      </c>
      <c r="R31" s="738" t="str">
        <f>IF(ISERROR(FIND('[1]112'!$M$9,G31,1)),"",IF((AND(FIND('[1]112'!$M$9,G31,1)&gt;=1,$B31&gt;='[1]112'!$N$8,$B31&lt;='[1]112'!$O$8,OR($L31='[1]112'!$I$6,$M31='[1]112'!$I$6))),"x",""))</f>
        <v/>
      </c>
      <c r="S31" s="738" t="str">
        <f>IF(ISERROR(FIND('[1]112'!$M$9,G31,1)),"",IF((AND(LEFT(G31,2)=LEFT('[1]112'!$M$9,2),B31&lt;'[1]112'!$N$8,$L31='[1]112'!$I$6)),"x",""))</f>
        <v/>
      </c>
      <c r="T31" s="738" t="str">
        <f>IF(ISERROR(FIND('[1]112'!$M$9,G31,1)),"",IF((AND(RIGHT(G31,2)=RIGHT('[1]112'!$M$9,2),B31&lt;'[1]112'!$N$8,$M31='[1]112'!$I$6)),"x",""))</f>
        <v/>
      </c>
      <c r="U31" s="738" t="str">
        <f>IF(AND(B31&gt;='[1]IN-NX'!$P$3,B31&lt;='[1]IN-NX'!$Q$3,'[1]IN-NX'!$D$7=D31,OR(LEFT(L31,2)="15",AND(LEFT(M31,2)&lt;&gt;"15",LEFT(M31,2)&lt;&gt;"33"))),"x","")</f>
        <v/>
      </c>
      <c r="V31" s="738" t="str">
        <f>IF(AND(OR(LEFT([1]TH!L30,2)="15",LEFT([1]TH!M30,2)="15"),'[1]152-CT'!$J$8=[1]TH!F30),"x","")</f>
        <v/>
      </c>
      <c r="W31" s="738" t="str">
        <f>IF(AND(OR(LEFT([1]TH!L30,2)="15",LEFT([1]TH!M30,2)="15"),[1]TK!$E$7=[1]TH!F30),"x","")</f>
        <v/>
      </c>
      <c r="X31" s="738" t="str">
        <f>IF(OR([1]TH!L30=[1]TH!$X$7,M31=[1]TH!$X$7),"x","")</f>
        <v/>
      </c>
      <c r="Y31" s="738" t="str">
        <f>IF(AND(B31&lt;=[1]NKC!$N$8,B31&gt;=[1]NKC!$M$8),"x","")</f>
        <v>x</v>
      </c>
      <c r="Z31" s="584"/>
      <c r="AA31" s="573"/>
      <c r="AD31" s="573"/>
    </row>
    <row r="32" spans="1:30" s="539" customFormat="1" ht="15.75" customHeight="1">
      <c r="A32" s="553" t="str">
        <f>IF(B32&lt;&gt;"",IF(AND(B32&gt;=_TM1,B32&lt;=_TM2,OR([1]TH!L31="1111",[1]TH!M31="1111")),[1]TH!D31,""),"")</f>
        <v/>
      </c>
      <c r="B32" s="568">
        <f t="shared" si="0"/>
        <v>1</v>
      </c>
      <c r="C32" s="730">
        <f t="shared" si="1"/>
        <v>42766</v>
      </c>
      <c r="D32" s="739" t="s">
        <v>527</v>
      </c>
      <c r="E32" s="731">
        <v>42766</v>
      </c>
      <c r="F32" s="732" t="s">
        <v>960</v>
      </c>
      <c r="G32" s="733"/>
      <c r="H32" s="506"/>
      <c r="I32" s="735"/>
      <c r="J32" s="735"/>
      <c r="K32" s="736">
        <f>ROUND(K25*$G31,0)</f>
        <v>59055</v>
      </c>
      <c r="L32" s="740" t="s">
        <v>240</v>
      </c>
      <c r="M32" s="740" t="s">
        <v>335</v>
      </c>
      <c r="N32" s="738" t="str">
        <f>IF(AND('[1]331-CT'!$E$7=[1]TH!H31,OR(L32="331",M32="331")),"331",IF(AND(OR(L32="131",M32="131"),H32='[1]131-CT'!$E$7),"131",""))</f>
        <v/>
      </c>
      <c r="O32" s="738" t="str">
        <f>IF(AND($B32&gt;='[1]111'!$N$11,$B32&lt;='[1]111'!$O$11,OR($L32=$O$7,$M32=$O$7)),"x","")</f>
        <v/>
      </c>
      <c r="P32" s="738" t="str">
        <f>IF(AND($L32=$O$7,$B32&lt;'[1]111'!$N$11),"x","")</f>
        <v/>
      </c>
      <c r="Q32" s="738" t="str">
        <f>IF(AND($M32=$O$7,$B32&lt;'[1]111'!$N$11),"x","")</f>
        <v/>
      </c>
      <c r="R32" s="738" t="str">
        <f>IF(ISERROR(FIND('[1]112'!$M$9,G32,1)),"",IF((AND(FIND('[1]112'!$M$9,G32,1)&gt;=1,$B32&gt;='[1]112'!$N$8,$B32&lt;='[1]112'!$O$8,OR($L32='[1]112'!$I$6,$M32='[1]112'!$I$6))),"x",""))</f>
        <v/>
      </c>
      <c r="S32" s="738" t="str">
        <f>IF(ISERROR(FIND('[1]112'!$M$9,G32,1)),"",IF((AND(LEFT(G32,2)=LEFT('[1]112'!$M$9,2),B32&lt;'[1]112'!$N$8,$L32='[1]112'!$I$6)),"x",""))</f>
        <v/>
      </c>
      <c r="T32" s="738" t="str">
        <f>IF(ISERROR(FIND('[1]112'!$M$9,G32,1)),"",IF((AND(RIGHT(G32,2)=RIGHT('[1]112'!$M$9,2),B32&lt;'[1]112'!$N$8,$M32='[1]112'!$I$6)),"x",""))</f>
        <v/>
      </c>
      <c r="U32" s="738" t="str">
        <f>IF(AND(B32&gt;='[1]IN-NX'!$P$3,B32&lt;='[1]IN-NX'!$Q$3,'[1]IN-NX'!$D$7=D32,OR(LEFT(L32,2)="15",AND(LEFT(M32,2)&lt;&gt;"15",LEFT(M32,2)&lt;&gt;"33"))),"x","")</f>
        <v/>
      </c>
      <c r="V32" s="738" t="str">
        <f>IF(AND(OR(LEFT([1]TH!L31,2)="15",LEFT([1]TH!M31,2)="15"),'[1]152-CT'!$J$8=[1]TH!F31),"x","")</f>
        <v/>
      </c>
      <c r="W32" s="738" t="str">
        <f>IF(AND(OR(LEFT([1]TH!L31,2)="15",LEFT([1]TH!M31,2)="15"),[1]TK!$E$7=[1]TH!F31),"x","")</f>
        <v/>
      </c>
      <c r="X32" s="738" t="str">
        <f>IF(OR([1]TH!L31=[1]TH!$X$7,M32=[1]TH!$X$7),"x","")</f>
        <v/>
      </c>
      <c r="Y32" s="738" t="str">
        <f>IF(AND(B32&lt;=[1]NKC!$N$8,B32&gt;=[1]NKC!$M$8),"x","")</f>
        <v>x</v>
      </c>
      <c r="Z32" s="584"/>
      <c r="AA32" s="573"/>
      <c r="AD32" s="573"/>
    </row>
    <row r="33" spans="1:30" s="539" customFormat="1" ht="15.75" customHeight="1">
      <c r="A33" s="553" t="str">
        <f>IF(B33&lt;&gt;"",IF(AND(B33&gt;=_TM1,B33&lt;=_TM2,OR([1]TH!L32="1111",[1]TH!M32="1111")),[1]TH!D32,""),"")</f>
        <v/>
      </c>
      <c r="B33" s="568">
        <f t="shared" si="0"/>
        <v>1</v>
      </c>
      <c r="C33" s="730">
        <f t="shared" si="1"/>
        <v>42766</v>
      </c>
      <c r="D33" s="730" t="s">
        <v>527</v>
      </c>
      <c r="E33" s="731">
        <v>42766</v>
      </c>
      <c r="F33" s="732" t="s">
        <v>961</v>
      </c>
      <c r="G33" s="733" t="s">
        <v>962</v>
      </c>
      <c r="H33" s="734"/>
      <c r="I33" s="735"/>
      <c r="J33" s="735"/>
      <c r="K33" s="736">
        <f>ROUND(K24*$G33,0)</f>
        <v>358860</v>
      </c>
      <c r="L33" s="740" t="s">
        <v>239</v>
      </c>
      <c r="M33" s="740" t="s">
        <v>335</v>
      </c>
      <c r="N33" s="738" t="str">
        <f>IF(AND('[1]331-CT'!$E$7=[1]TH!H32,OR(L33="331",M33="331")),"331",IF(AND(OR(L33="131",M33="131"),H33='[1]131-CT'!$E$7),"131",""))</f>
        <v/>
      </c>
      <c r="O33" s="738" t="str">
        <f>IF(AND($B33&gt;='[1]111'!$N$11,$B33&lt;='[1]111'!$O$11,OR($L33=$O$7,$M33=$O$7)),"x","")</f>
        <v/>
      </c>
      <c r="P33" s="738" t="str">
        <f>IF(AND($L33=$O$7,$B33&lt;'[1]111'!$N$11),"x","")</f>
        <v/>
      </c>
      <c r="Q33" s="738" t="str">
        <f>IF(AND($M33=$O$7,$B33&lt;'[1]111'!$N$11),"x","")</f>
        <v/>
      </c>
      <c r="R33" s="738" t="str">
        <f>IF(ISERROR(FIND('[1]112'!$M$9,G33,1)),"",IF((AND(FIND('[1]112'!$M$9,G33,1)&gt;=1,$B33&gt;='[1]112'!$N$8,$B33&lt;='[1]112'!$O$8,OR($L33='[1]112'!$I$6,$M33='[1]112'!$I$6))),"x",""))</f>
        <v/>
      </c>
      <c r="S33" s="738" t="str">
        <f>IF(ISERROR(FIND('[1]112'!$M$9,G33,1)),"",IF((AND(LEFT(G33,2)=LEFT('[1]112'!$M$9,2),B33&lt;'[1]112'!$N$8,$L33='[1]112'!$I$6)),"x",""))</f>
        <v/>
      </c>
      <c r="T33" s="738" t="str">
        <f>IF(ISERROR(FIND('[1]112'!$M$9,G33,1)),"",IF((AND(RIGHT(G33,2)=RIGHT('[1]112'!$M$9,2),B33&lt;'[1]112'!$N$8,$M33='[1]112'!$I$6)),"x",""))</f>
        <v/>
      </c>
      <c r="U33" s="738" t="str">
        <f>IF(AND(B33&gt;='[1]IN-NX'!$P$3,B33&lt;='[1]IN-NX'!$Q$3,'[1]IN-NX'!$D$7=D33,OR(LEFT(L33,2)="15",AND(LEFT(M33,2)&lt;&gt;"15",LEFT(M33,2)&lt;&gt;"33"))),"x","")</f>
        <v/>
      </c>
      <c r="V33" s="738" t="str">
        <f>IF(AND(OR(LEFT([1]TH!L32,2)="15",LEFT([1]TH!M32,2)="15"),'[1]152-CT'!$J$8=[1]TH!F32),"x","")</f>
        <v/>
      </c>
      <c r="W33" s="738" t="str">
        <f>IF(AND(OR(LEFT([1]TH!L32,2)="15",LEFT([1]TH!M32,2)="15"),[1]TK!$E$7=[1]TH!F32),"x","")</f>
        <v/>
      </c>
      <c r="X33" s="738" t="str">
        <f>IF(OR([1]TH!L32=[1]TH!$X$7,M33=[1]TH!$X$7),"x","")</f>
        <v/>
      </c>
      <c r="Y33" s="738" t="str">
        <f>IF(AND(B33&lt;=[1]NKC!$N$8,B33&gt;=[1]NKC!$M$8),"x","")</f>
        <v>x</v>
      </c>
      <c r="Z33" s="584"/>
      <c r="AA33" s="573"/>
      <c r="AD33" s="573"/>
    </row>
    <row r="34" spans="1:30" s="539" customFormat="1" ht="15.75" customHeight="1">
      <c r="A34" s="553" t="str">
        <f>IF(B34&lt;&gt;"",IF(AND(B34&gt;=_TM1,B34&lt;=_TM2,OR([1]TH!L33="1111",[1]TH!M33="1111")),[1]TH!D33,""),"")</f>
        <v/>
      </c>
      <c r="B34" s="568">
        <f t="shared" si="0"/>
        <v>1</v>
      </c>
      <c r="C34" s="730">
        <f t="shared" si="1"/>
        <v>42766</v>
      </c>
      <c r="D34" s="730" t="s">
        <v>527</v>
      </c>
      <c r="E34" s="731">
        <v>42766</v>
      </c>
      <c r="F34" s="732" t="s">
        <v>963</v>
      </c>
      <c r="G34" s="733"/>
      <c r="H34" s="734"/>
      <c r="I34" s="735"/>
      <c r="J34" s="735"/>
      <c r="K34" s="736">
        <f>ROUND(K25*$G33,0)</f>
        <v>118110</v>
      </c>
      <c r="L34" s="737" t="s">
        <v>158</v>
      </c>
      <c r="M34" s="740" t="s">
        <v>335</v>
      </c>
      <c r="N34" s="738" t="str">
        <f>IF(AND('[1]331-CT'!$E$7=[1]TH!H33,OR(L34="331",M34="331")),"331",IF(AND(OR(L34="131",M34="131"),H34='[1]131-CT'!$E$7),"131",""))</f>
        <v/>
      </c>
      <c r="O34" s="738" t="str">
        <f>IF(AND($B34&gt;='[1]111'!$N$11,$B34&lt;='[1]111'!$O$11,OR($L34=$O$7,$M34=$O$7)),"x","")</f>
        <v/>
      </c>
      <c r="P34" s="738" t="str">
        <f>IF(AND($L34=$O$7,$B34&lt;'[1]111'!$N$11),"x","")</f>
        <v/>
      </c>
      <c r="Q34" s="738" t="str">
        <f>IF(AND($M34=$O$7,$B34&lt;'[1]111'!$N$11),"x","")</f>
        <v/>
      </c>
      <c r="R34" s="738" t="str">
        <f>IF(ISERROR(FIND('[1]112'!$M$9,G34,1)),"",IF((AND(FIND('[1]112'!$M$9,G34,1)&gt;=1,$B34&gt;='[1]112'!$N$8,$B34&lt;='[1]112'!$O$8,OR($L34='[1]112'!$I$6,$M34='[1]112'!$I$6))),"x",""))</f>
        <v/>
      </c>
      <c r="S34" s="738" t="str">
        <f>IF(ISERROR(FIND('[1]112'!$M$9,G34,1)),"",IF((AND(LEFT(G34,2)=LEFT('[1]112'!$M$9,2),B34&lt;'[1]112'!$N$8,$L34='[1]112'!$I$6)),"x",""))</f>
        <v/>
      </c>
      <c r="T34" s="738" t="str">
        <f>IF(ISERROR(FIND('[1]112'!$M$9,G34,1)),"",IF((AND(RIGHT(G34,2)=RIGHT('[1]112'!$M$9,2),B34&lt;'[1]112'!$N$8,$M34='[1]112'!$I$6)),"x",""))</f>
        <v/>
      </c>
      <c r="U34" s="738" t="str">
        <f>IF(AND(B34&gt;='[1]IN-NX'!$P$3,B34&lt;='[1]IN-NX'!$Q$3,'[1]IN-NX'!$D$7=D34,OR(LEFT(L34,2)="15",AND(LEFT(M34,2)&lt;&gt;"15",LEFT(M34,2)&lt;&gt;"33"))),"x","")</f>
        <v/>
      </c>
      <c r="V34" s="738" t="str">
        <f>IF(AND(OR(LEFT([1]TH!L33,2)="15",LEFT([1]TH!M33,2)="15"),'[1]152-CT'!$J$8=[1]TH!F33),"x","")</f>
        <v/>
      </c>
      <c r="W34" s="738" t="str">
        <f>IF(AND(OR(LEFT([1]TH!L33,2)="15",LEFT([1]TH!M33,2)="15"),[1]TK!$E$7=[1]TH!F33),"x","")</f>
        <v/>
      </c>
      <c r="X34" s="738" t="str">
        <f>IF(OR([1]TH!L33=[1]TH!$X$7,M34=[1]TH!$X$7),"x","")</f>
        <v/>
      </c>
      <c r="Y34" s="738" t="str">
        <f>IF(AND(B34&lt;=[1]NKC!$N$8,B34&gt;=[1]NKC!$M$8),"x","")</f>
        <v>x</v>
      </c>
      <c r="Z34" s="584"/>
      <c r="AA34" s="573"/>
      <c r="AD34" s="573"/>
    </row>
    <row r="35" spans="1:30" s="539" customFormat="1" ht="15.75" customHeight="1">
      <c r="A35" s="553" t="str">
        <f>IF(B35&lt;&gt;"",IF(AND(B35&gt;=_TM1,B35&lt;=_TM2,OR([1]TH!L34="1111",[1]TH!M34="1111")),[1]TH!D34,""),"")</f>
        <v/>
      </c>
      <c r="B35" s="568">
        <f t="shared" si="0"/>
        <v>1</v>
      </c>
      <c r="C35" s="730">
        <f t="shared" si="1"/>
        <v>42766</v>
      </c>
      <c r="D35" s="739" t="s">
        <v>527</v>
      </c>
      <c r="E35" s="731">
        <v>42766</v>
      </c>
      <c r="F35" s="732" t="s">
        <v>964</v>
      </c>
      <c r="G35" s="733" t="s">
        <v>965</v>
      </c>
      <c r="H35" s="506"/>
      <c r="I35" s="735"/>
      <c r="J35" s="735"/>
      <c r="K35" s="736">
        <f>ROUND(K24*$G35,0)</f>
        <v>119620</v>
      </c>
      <c r="L35" s="740" t="s">
        <v>240</v>
      </c>
      <c r="M35" s="740" t="s">
        <v>339</v>
      </c>
      <c r="N35" s="738" t="str">
        <f>IF(AND('[1]331-CT'!$E$7=[1]TH!H34,OR(L35="331",M35="331")),"331",IF(AND(OR(L35="131",M35="131"),H35='[1]131-CT'!$E$7),"131",""))</f>
        <v/>
      </c>
      <c r="O35" s="738" t="str">
        <f>IF(AND($B35&gt;='[1]111'!$N$11,$B35&lt;='[1]111'!$O$11,OR($L35=$O$7,$M35=$O$7)),"x","")</f>
        <v/>
      </c>
      <c r="P35" s="738" t="str">
        <f>IF(AND($L35=$O$7,$B35&lt;'[1]111'!$N$11),"x","")</f>
        <v/>
      </c>
      <c r="Q35" s="738" t="str">
        <f>IF(AND($M35=$O$7,$B35&lt;'[1]111'!$N$11),"x","")</f>
        <v/>
      </c>
      <c r="R35" s="738" t="str">
        <f>IF(ISERROR(FIND('[1]112'!$M$9,G35,1)),"",IF((AND(FIND('[1]112'!$M$9,G35,1)&gt;=1,$B35&gt;='[1]112'!$N$8,$B35&lt;='[1]112'!$O$8,OR($L35='[1]112'!$I$6,$M35='[1]112'!$I$6))),"x",""))</f>
        <v/>
      </c>
      <c r="S35" s="738" t="str">
        <f>IF(ISERROR(FIND('[1]112'!$M$9,G35,1)),"",IF((AND(LEFT(G35,2)=LEFT('[1]112'!$M$9,2),B35&lt;'[1]112'!$N$8,$L35='[1]112'!$I$6)),"x",""))</f>
        <v/>
      </c>
      <c r="T35" s="738" t="str">
        <f>IF(ISERROR(FIND('[1]112'!$M$9,G35,1)),"",IF((AND(RIGHT(G35,2)=RIGHT('[1]112'!$M$9,2),B35&lt;'[1]112'!$N$8,$M35='[1]112'!$I$6)),"x",""))</f>
        <v/>
      </c>
      <c r="U35" s="738" t="str">
        <f>IF(AND(B35&gt;='[1]IN-NX'!$P$3,B35&lt;='[1]IN-NX'!$Q$3,'[1]IN-NX'!$D$7=D35,OR(LEFT(L35,2)="15",AND(LEFT(M35,2)&lt;&gt;"15",LEFT(M35,2)&lt;&gt;"33"))),"x","")</f>
        <v/>
      </c>
      <c r="V35" s="738" t="str">
        <f>IF(AND(OR(LEFT([1]TH!L34,2)="15",LEFT([1]TH!M34,2)="15"),'[1]152-CT'!$J$8=[1]TH!F34),"x","")</f>
        <v/>
      </c>
      <c r="W35" s="738" t="str">
        <f>IF(AND(OR(LEFT([1]TH!L34,2)="15",LEFT([1]TH!M34,2)="15"),[1]TK!$E$7=[1]TH!F34),"x","")</f>
        <v/>
      </c>
      <c r="X35" s="738" t="str">
        <f>IF(OR([1]TH!L34=[1]TH!$X$7,M35=[1]TH!$X$7),"x","")</f>
        <v/>
      </c>
      <c r="Y35" s="738" t="str">
        <f>IF(AND(B35&lt;=[1]NKC!$N$8,B35&gt;=[1]NKC!$M$8),"x","")</f>
        <v>x</v>
      </c>
      <c r="Z35" s="584"/>
      <c r="AA35" s="573"/>
      <c r="AD35" s="573"/>
    </row>
    <row r="36" spans="1:30" s="539" customFormat="1" ht="15.75" customHeight="1">
      <c r="A36" s="553" t="str">
        <f>IF(B36&lt;&gt;"",IF(AND(B36&gt;=_TM1,B36&lt;=_TM2,OR([1]TH!L35="1111",[1]TH!M35="1111")),[1]TH!D35,""),"")</f>
        <v/>
      </c>
      <c r="B36" s="568">
        <f t="shared" si="0"/>
        <v>1</v>
      </c>
      <c r="C36" s="730">
        <f t="shared" si="1"/>
        <v>42766</v>
      </c>
      <c r="D36" s="730" t="s">
        <v>527</v>
      </c>
      <c r="E36" s="731">
        <v>42766</v>
      </c>
      <c r="F36" s="732" t="s">
        <v>966</v>
      </c>
      <c r="G36" s="733"/>
      <c r="H36" s="734"/>
      <c r="I36" s="735"/>
      <c r="J36" s="735"/>
      <c r="K36" s="736">
        <f>ROUND(K25*$G35,0)</f>
        <v>39370</v>
      </c>
      <c r="L36" s="740" t="s">
        <v>240</v>
      </c>
      <c r="M36" s="740" t="s">
        <v>339</v>
      </c>
      <c r="N36" s="738" t="str">
        <f>IF(AND('[1]331-CT'!$E$7=[1]TH!H35,OR(L36="331",M36="331")),"331",IF(AND(OR(L36="131",M36="131"),H36='[1]131-CT'!$E$7),"131",""))</f>
        <v/>
      </c>
      <c r="O36" s="738" t="str">
        <f>IF(AND($B36&gt;='[1]111'!$N$11,$B36&lt;='[1]111'!$O$11,OR($L36=$O$7,$M36=$O$7)),"x","")</f>
        <v/>
      </c>
      <c r="P36" s="738" t="str">
        <f>IF(AND($L36=$O$7,$B36&lt;'[1]111'!$N$11),"x","")</f>
        <v/>
      </c>
      <c r="Q36" s="738" t="str">
        <f>IF(AND($M36=$O$7,$B36&lt;'[1]111'!$N$11),"x","")</f>
        <v/>
      </c>
      <c r="R36" s="738" t="str">
        <f>IF(ISERROR(FIND('[1]112'!$M$9,G36,1)),"",IF((AND(FIND('[1]112'!$M$9,G36,1)&gt;=1,$B36&gt;='[1]112'!$N$8,$B36&lt;='[1]112'!$O$8,OR($L36='[1]112'!$I$6,$M36='[1]112'!$I$6))),"x",""))</f>
        <v/>
      </c>
      <c r="S36" s="738" t="str">
        <f>IF(ISERROR(FIND('[1]112'!$M$9,G36,1)),"",IF((AND(LEFT(G36,2)=LEFT('[1]112'!$M$9,2),B36&lt;'[1]112'!$N$8,$L36='[1]112'!$I$6)),"x",""))</f>
        <v/>
      </c>
      <c r="T36" s="738" t="str">
        <f>IF(ISERROR(FIND('[1]112'!$M$9,G36,1)),"",IF((AND(RIGHT(G36,2)=RIGHT('[1]112'!$M$9,2),B36&lt;'[1]112'!$N$8,$M36='[1]112'!$I$6)),"x",""))</f>
        <v/>
      </c>
      <c r="U36" s="738" t="str">
        <f>IF(AND(B36&gt;='[1]IN-NX'!$P$3,B36&lt;='[1]IN-NX'!$Q$3,'[1]IN-NX'!$D$7=D36,OR(LEFT(L36,2)="15",AND(LEFT(M36,2)&lt;&gt;"15",LEFT(M36,2)&lt;&gt;"33"))),"x","")</f>
        <v/>
      </c>
      <c r="V36" s="738" t="str">
        <f>IF(AND(OR(LEFT([1]TH!L35,2)="15",LEFT([1]TH!M35,2)="15"),'[1]152-CT'!$J$8=[1]TH!F35),"x","")</f>
        <v/>
      </c>
      <c r="W36" s="738" t="str">
        <f>IF(AND(OR(LEFT([1]TH!L35,2)="15",LEFT([1]TH!M35,2)="15"),[1]TK!$E$7=[1]TH!F35),"x","")</f>
        <v/>
      </c>
      <c r="X36" s="738" t="str">
        <f>IF(OR([1]TH!L35=[1]TH!$X$7,M36=[1]TH!$X$7),"x","")</f>
        <v/>
      </c>
      <c r="Y36" s="738" t="str">
        <f>IF(AND(B36&lt;=[1]NKC!$N$8,B36&gt;=[1]NKC!$M$8),"x","")</f>
        <v>x</v>
      </c>
      <c r="Z36" s="584"/>
      <c r="AA36" s="573"/>
      <c r="AD36" s="573"/>
    </row>
    <row r="37" spans="1:30" s="539" customFormat="1" ht="15.75" customHeight="1">
      <c r="A37" s="553" t="str">
        <f>IF(B37&lt;&gt;"",IF(AND(B37&gt;=_TM1,B37&lt;=_TM2,OR([1]TH!L36="1111",[1]TH!M36="1111")),[1]TH!D36,""),"")</f>
        <v/>
      </c>
      <c r="B37" s="568">
        <f t="shared" si="0"/>
        <v>1</v>
      </c>
      <c r="C37" s="730">
        <f t="shared" si="1"/>
        <v>42766</v>
      </c>
      <c r="D37" s="730" t="s">
        <v>527</v>
      </c>
      <c r="E37" s="731">
        <v>42766</v>
      </c>
      <c r="F37" s="732" t="s">
        <v>967</v>
      </c>
      <c r="G37" s="733" t="s">
        <v>965</v>
      </c>
      <c r="H37" s="734"/>
      <c r="I37" s="735"/>
      <c r="J37" s="735"/>
      <c r="K37" s="736">
        <f>K35</f>
        <v>119620</v>
      </c>
      <c r="L37" s="740" t="s">
        <v>239</v>
      </c>
      <c r="M37" s="740" t="s">
        <v>339</v>
      </c>
      <c r="N37" s="738" t="str">
        <f>IF(AND('[1]331-CT'!$E$7=[1]TH!H36,OR(L37="331",M37="331")),"331",IF(AND(OR(L37="131",M37="131"),H37='[1]131-CT'!$E$7),"131",""))</f>
        <v/>
      </c>
      <c r="O37" s="738" t="str">
        <f>IF(AND($B37&gt;='[1]111'!$N$11,$B37&lt;='[1]111'!$O$11,OR($L37=$O$7,$M37=$O$7)),"x","")</f>
        <v/>
      </c>
      <c r="P37" s="738" t="str">
        <f>IF(AND($L37=$O$7,$B37&lt;'[1]111'!$N$11),"x","")</f>
        <v/>
      </c>
      <c r="Q37" s="738" t="str">
        <f>IF(AND($M37=$O$7,$B37&lt;'[1]111'!$N$11),"x","")</f>
        <v/>
      </c>
      <c r="R37" s="738" t="str">
        <f>IF(ISERROR(FIND('[1]112'!$M$9,G37,1)),"",IF((AND(FIND('[1]112'!$M$9,G37,1)&gt;=1,$B37&gt;='[1]112'!$N$8,$B37&lt;='[1]112'!$O$8,OR($L37='[1]112'!$I$6,$M37='[1]112'!$I$6))),"x",""))</f>
        <v/>
      </c>
      <c r="S37" s="738" t="str">
        <f>IF(ISERROR(FIND('[1]112'!$M$9,G37,1)),"",IF((AND(LEFT(G37,2)=LEFT('[1]112'!$M$9,2),B37&lt;'[1]112'!$N$8,$L37='[1]112'!$I$6)),"x",""))</f>
        <v/>
      </c>
      <c r="T37" s="738" t="str">
        <f>IF(ISERROR(FIND('[1]112'!$M$9,G37,1)),"",IF((AND(RIGHT(G37,2)=RIGHT('[1]112'!$M$9,2),B37&lt;'[1]112'!$N$8,$M37='[1]112'!$I$6)),"x",""))</f>
        <v/>
      </c>
      <c r="U37" s="738" t="str">
        <f>IF(AND(B37&gt;='[1]IN-NX'!$P$3,B37&lt;='[1]IN-NX'!$Q$3,'[1]IN-NX'!$D$7=D37,OR(LEFT(L37,2)="15",AND(LEFT(M37,2)&lt;&gt;"15",LEFT(M37,2)&lt;&gt;"33"))),"x","")</f>
        <v/>
      </c>
      <c r="V37" s="738" t="str">
        <f>IF(AND(OR(LEFT([1]TH!L36,2)="15",LEFT([1]TH!M36,2)="15"),'[1]152-CT'!$J$8=[1]TH!F36),"x","")</f>
        <v/>
      </c>
      <c r="W37" s="738" t="str">
        <f>IF(AND(OR(LEFT([1]TH!L36,2)="15",LEFT([1]TH!M36,2)="15"),[1]TK!$E$7=[1]TH!F36),"x","")</f>
        <v/>
      </c>
      <c r="X37" s="738" t="str">
        <f>IF(OR([1]TH!L36=[1]TH!$X$7,M37=[1]TH!$X$7),"x","")</f>
        <v/>
      </c>
      <c r="Y37" s="738" t="str">
        <f>IF(AND(B37&lt;=[1]NKC!$N$8,B37&gt;=[1]NKC!$M$8),"x","")</f>
        <v>x</v>
      </c>
      <c r="Z37" s="584"/>
      <c r="AA37" s="573"/>
      <c r="AD37" s="573"/>
    </row>
    <row r="38" spans="1:30" s="539" customFormat="1" ht="15.75" customHeight="1">
      <c r="A38" s="553" t="str">
        <f>IF(B38&lt;&gt;"",IF(AND(B38&gt;=_TM1,B38&lt;=_TM2,OR([1]TH!L37="1111",[1]TH!M37="1111")),[1]TH!D37,""),"")</f>
        <v/>
      </c>
      <c r="B38" s="568">
        <f t="shared" si="0"/>
        <v>1</v>
      </c>
      <c r="C38" s="730">
        <f t="shared" si="1"/>
        <v>42766</v>
      </c>
      <c r="D38" s="739" t="s">
        <v>527</v>
      </c>
      <c r="E38" s="731">
        <v>42766</v>
      </c>
      <c r="F38" s="732" t="s">
        <v>968</v>
      </c>
      <c r="G38" s="733"/>
      <c r="H38" s="506"/>
      <c r="I38" s="735"/>
      <c r="J38" s="735"/>
      <c r="K38" s="736">
        <f>K36</f>
        <v>39370</v>
      </c>
      <c r="L38" s="737" t="s">
        <v>158</v>
      </c>
      <c r="M38" s="740" t="s">
        <v>339</v>
      </c>
      <c r="N38" s="738" t="str">
        <f>IF(AND('[1]331-CT'!$E$7=[1]TH!H37,OR(L38="331",M38="331")),"331",IF(AND(OR(L38="131",M38="131"),H38='[1]131-CT'!$E$7),"131",""))</f>
        <v/>
      </c>
      <c r="O38" s="738" t="str">
        <f>IF(AND($B38&gt;='[1]111'!$N$11,$B38&lt;='[1]111'!$O$11,OR($L38=$O$7,$M38=$O$7)),"x","")</f>
        <v/>
      </c>
      <c r="P38" s="738" t="str">
        <f>IF(AND($L38=$O$7,$B38&lt;'[1]111'!$N$11),"x","")</f>
        <v/>
      </c>
      <c r="Q38" s="738" t="str">
        <f>IF(AND($M38=$O$7,$B38&lt;'[1]111'!$N$11),"x","")</f>
        <v/>
      </c>
      <c r="R38" s="738" t="str">
        <f>IF(ISERROR(FIND('[1]112'!$M$9,G38,1)),"",IF((AND(FIND('[1]112'!$M$9,G38,1)&gt;=1,$B38&gt;='[1]112'!$N$8,$B38&lt;='[1]112'!$O$8,OR($L38='[1]112'!$I$6,$M38='[1]112'!$I$6))),"x",""))</f>
        <v/>
      </c>
      <c r="S38" s="738" t="str">
        <f>IF(ISERROR(FIND('[1]112'!$M$9,G38,1)),"",IF((AND(LEFT(G38,2)=LEFT('[1]112'!$M$9,2),B38&lt;'[1]112'!$N$8,$L38='[1]112'!$I$6)),"x",""))</f>
        <v/>
      </c>
      <c r="T38" s="738" t="str">
        <f>IF(ISERROR(FIND('[1]112'!$M$9,G38,1)),"",IF((AND(RIGHT(G38,2)=RIGHT('[1]112'!$M$9,2),B38&lt;'[1]112'!$N$8,$M38='[1]112'!$I$6)),"x",""))</f>
        <v/>
      </c>
      <c r="U38" s="738" t="str">
        <f>IF(AND(B38&gt;='[1]IN-NX'!$P$3,B38&lt;='[1]IN-NX'!$Q$3,'[1]IN-NX'!$D$7=D38,OR(LEFT(L38,2)="15",AND(LEFT(M38,2)&lt;&gt;"15",LEFT(M38,2)&lt;&gt;"33"))),"x","")</f>
        <v/>
      </c>
      <c r="V38" s="738" t="str">
        <f>IF(AND(OR(LEFT([1]TH!L37,2)="15",LEFT([1]TH!M37,2)="15"),'[1]152-CT'!$J$8=[1]TH!F37),"x","")</f>
        <v/>
      </c>
      <c r="W38" s="738" t="str">
        <f>IF(AND(OR(LEFT([1]TH!L37,2)="15",LEFT([1]TH!M37,2)="15"),[1]TK!$E$7=[1]TH!F37),"x","")</f>
        <v/>
      </c>
      <c r="X38" s="738" t="str">
        <f>IF(OR([1]TH!L37=[1]TH!$X$7,M38=[1]TH!$X$7),"x","")</f>
        <v/>
      </c>
      <c r="Y38" s="738" t="str">
        <f>IF(AND(B38&lt;=[1]NKC!$N$8,B38&gt;=[1]NKC!$M$8),"x","")</f>
        <v>x</v>
      </c>
      <c r="Z38" s="584"/>
      <c r="AA38" s="573"/>
      <c r="AD38" s="573"/>
    </row>
    <row r="39" spans="1:30" s="539" customFormat="1" ht="15.75" customHeight="1">
      <c r="A39" s="553" t="str">
        <f>IF(B39&lt;&gt;"",IF(AND(B39&gt;=_TM1,B39&lt;=_TM2,OR([1]TH!L38="1111",[1]TH!M38="1111")),[1]TH!D38,""),"")</f>
        <v/>
      </c>
      <c r="B39" s="568">
        <f t="shared" ref="B39:B53" si="4">IF(C39&lt;&gt;"",MONTH(C39),"")</f>
        <v>2</v>
      </c>
      <c r="C39" s="730">
        <f t="shared" ref="C39:C53" si="5">E39</f>
        <v>42794</v>
      </c>
      <c r="D39" s="730" t="s">
        <v>527</v>
      </c>
      <c r="E39" s="731">
        <v>42794</v>
      </c>
      <c r="F39" s="732" t="s">
        <v>949</v>
      </c>
      <c r="G39" s="733">
        <v>8025000</v>
      </c>
      <c r="H39" s="734"/>
      <c r="I39" s="735"/>
      <c r="J39" s="735"/>
      <c r="K39" s="733">
        <v>8025000</v>
      </c>
      <c r="L39" s="737" t="s">
        <v>81</v>
      </c>
      <c r="M39" s="737" t="s">
        <v>240</v>
      </c>
      <c r="N39" s="738" t="str">
        <f>IF(AND('[1]331-CT'!$E$7=[1]TH!H38,OR(L39="331",M39="331")),"331",IF(AND(OR(L39="131",M39="131"),H39='[1]131-CT'!$E$7),"131",""))</f>
        <v/>
      </c>
      <c r="O39" s="738" t="str">
        <f>IF(AND($B39&gt;='[1]111'!$N$11,$B39&lt;='[1]111'!$O$11,OR($L39=$O$7,$M39=$O$7)),"x","")</f>
        <v/>
      </c>
      <c r="P39" s="738" t="str">
        <f>IF(AND($L39=$O$7,$B39&lt;'[1]111'!$N$11),"x","")</f>
        <v/>
      </c>
      <c r="Q39" s="738" t="str">
        <f>IF(AND($M39=$O$7,$B39&lt;'[1]111'!$N$11),"x","")</f>
        <v/>
      </c>
      <c r="R39" s="738" t="str">
        <f>IF(ISERROR(FIND('[1]112'!$M$9,G39,1)),"",IF((AND(FIND('[1]112'!$M$9,G39,1)&gt;=1,$B39&gt;='[1]112'!$N$8,$B39&lt;='[1]112'!$O$8,OR($L39='[1]112'!$I$6,$M39='[1]112'!$I$6))),"x",""))</f>
        <v/>
      </c>
      <c r="S39" s="738" t="str">
        <f>IF(ISERROR(FIND('[1]112'!$M$9,G39,1)),"",IF((AND(LEFT(G39,2)=LEFT('[1]112'!$M$9,2),B39&lt;'[1]112'!$N$8,$L39='[1]112'!$I$6)),"x",""))</f>
        <v/>
      </c>
      <c r="T39" s="738" t="str">
        <f>IF(ISERROR(FIND('[1]112'!$M$9,G39,1)),"",IF((AND(RIGHT(G39,2)=RIGHT('[1]112'!$M$9,2),B39&lt;'[1]112'!$N$8,$M39='[1]112'!$I$6)),"x",""))</f>
        <v/>
      </c>
      <c r="U39" s="738" t="str">
        <f>IF(AND(B39&gt;='[1]IN-NX'!$P$3,B39&lt;='[1]IN-NX'!$Q$3,'[1]IN-NX'!$D$7=D39,OR(LEFT(L39,2)="15",AND(LEFT(M39,2)&lt;&gt;"15",LEFT(M39,2)&lt;&gt;"33"))),"x","")</f>
        <v/>
      </c>
      <c r="V39" s="738" t="str">
        <f>IF(AND(OR(LEFT([1]TH!L38,2)="15",LEFT([1]TH!M38,2)="15"),'[1]152-CT'!$J$8=[1]TH!F38),"x","")</f>
        <v/>
      </c>
      <c r="W39" s="738" t="str">
        <f>IF(AND(OR(LEFT([1]TH!L38,2)="15",LEFT([1]TH!M38,2)="15"),[1]TK!$E$7=[1]TH!F38),"x","")</f>
        <v/>
      </c>
      <c r="X39" s="738" t="str">
        <f>IF(OR([1]TH!L38=[1]TH!$X$7,M39=[1]TH!$X$7),"x","")</f>
        <v/>
      </c>
      <c r="Y39" s="738" t="str">
        <f>IF(AND(B39&lt;=[1]NKC!$N$8,B39&gt;=[1]NKC!$M$8),"x","")</f>
        <v>x</v>
      </c>
      <c r="Z39" s="584"/>
      <c r="AA39" s="573"/>
      <c r="AD39" s="573"/>
    </row>
    <row r="40" spans="1:30" s="539" customFormat="1" ht="15.75" customHeight="1">
      <c r="A40" s="553" t="str">
        <f>IF(B40&lt;&gt;"",IF(AND(B40&gt;=_TM1,B40&lt;=_TM2,OR([1]TH!L39="1111",[1]TH!M39="1111")),[1]TH!D39,""),"")</f>
        <v/>
      </c>
      <c r="B40" s="568">
        <f t="shared" si="4"/>
        <v>2</v>
      </c>
      <c r="C40" s="730">
        <f t="shared" si="5"/>
        <v>42794</v>
      </c>
      <c r="D40" s="730" t="s">
        <v>527</v>
      </c>
      <c r="E40" s="731">
        <v>42794</v>
      </c>
      <c r="F40" s="732" t="s">
        <v>950</v>
      </c>
      <c r="G40" s="733">
        <v>3937000</v>
      </c>
      <c r="H40" s="734"/>
      <c r="I40" s="735"/>
      <c r="J40" s="735"/>
      <c r="K40" s="733">
        <v>3937000</v>
      </c>
      <c r="L40" s="737" t="s">
        <v>158</v>
      </c>
      <c r="M40" s="737" t="s">
        <v>240</v>
      </c>
      <c r="N40" s="738" t="str">
        <f>IF(AND('[1]331-CT'!$E$7=[1]TH!H39,OR(L40="331",M40="331")),"331",IF(AND(OR(L40="131",M40="131"),H40='[1]131-CT'!$E$7),"131",""))</f>
        <v/>
      </c>
      <c r="O40" s="738" t="str">
        <f>IF(AND($B40&gt;='[1]111'!$N$11,$B40&lt;='[1]111'!$O$11,OR($L40=$O$7,$M40=$O$7)),"x","")</f>
        <v/>
      </c>
      <c r="P40" s="738" t="str">
        <f>IF(AND($L40=$O$7,$B40&lt;'[1]111'!$N$11),"x","")</f>
        <v/>
      </c>
      <c r="Q40" s="738" t="str">
        <f>IF(AND($M40=$O$7,$B40&lt;'[1]111'!$N$11),"x","")</f>
        <v/>
      </c>
      <c r="R40" s="738" t="str">
        <f>IF(ISERROR(FIND('[1]112'!$M$9,G40,1)),"",IF((AND(FIND('[1]112'!$M$9,G40,1)&gt;=1,$B40&gt;='[1]112'!$N$8,$B40&lt;='[1]112'!$O$8,OR($L40='[1]112'!$I$6,$M40='[1]112'!$I$6))),"x",""))</f>
        <v/>
      </c>
      <c r="S40" s="738" t="str">
        <f>IF(ISERROR(FIND('[1]112'!$M$9,G40,1)),"",IF((AND(LEFT(G40,2)=LEFT('[1]112'!$M$9,2),B40&lt;'[1]112'!$N$8,$L40='[1]112'!$I$6)),"x",""))</f>
        <v/>
      </c>
      <c r="T40" s="738" t="str">
        <f>IF(ISERROR(FIND('[1]112'!$M$9,G40,1)),"",IF((AND(RIGHT(G40,2)=RIGHT('[1]112'!$M$9,2),B40&lt;'[1]112'!$N$8,$M40='[1]112'!$I$6)),"x",""))</f>
        <v/>
      </c>
      <c r="U40" s="738" t="str">
        <f>IF(AND(B40&gt;='[1]IN-NX'!$P$3,B40&lt;='[1]IN-NX'!$Q$3,'[1]IN-NX'!$D$7=D40,OR(LEFT(L40,2)="15",AND(LEFT(M40,2)&lt;&gt;"15",LEFT(M40,2)&lt;&gt;"33"))),"x","")</f>
        <v/>
      </c>
      <c r="V40" s="738" t="str">
        <f>IF(AND(OR(LEFT([1]TH!L39,2)="15",LEFT([1]TH!M39,2)="15"),'[1]152-CT'!$J$8=[1]TH!F39),"x","")</f>
        <v/>
      </c>
      <c r="W40" s="738" t="str">
        <f>IF(AND(OR(LEFT([1]TH!L39,2)="15",LEFT([1]TH!M39,2)="15"),[1]TK!$E$7=[1]TH!F39),"x","")</f>
        <v/>
      </c>
      <c r="X40" s="738" t="str">
        <f>IF(OR([1]TH!L39=[1]TH!$X$7,M40=[1]TH!$X$7),"x","")</f>
        <v/>
      </c>
      <c r="Y40" s="738" t="str">
        <f>IF(AND(B40&lt;=[1]NKC!$N$8,B40&gt;=[1]NKC!$M$8),"x","")</f>
        <v>x</v>
      </c>
      <c r="Z40" s="584"/>
      <c r="AA40" s="573"/>
      <c r="AD40" s="573"/>
    </row>
    <row r="41" spans="1:30" s="539" customFormat="1" ht="15.75" customHeight="1">
      <c r="A41" s="553" t="str">
        <f>IF(B41&lt;&gt;"",IF(AND(B41&gt;=_TM1,B41&lt;=_TM2,OR([1]TH!L40="1111",[1]TH!M40="1111")),[1]TH!D40,""),"")</f>
        <v/>
      </c>
      <c r="B41" s="568">
        <f t="shared" si="4"/>
        <v>2</v>
      </c>
      <c r="C41" s="730">
        <f t="shared" si="5"/>
        <v>42794</v>
      </c>
      <c r="D41" s="739" t="s">
        <v>951</v>
      </c>
      <c r="E41" s="731">
        <v>42794</v>
      </c>
      <c r="F41" s="732" t="s">
        <v>970</v>
      </c>
      <c r="G41" s="733"/>
      <c r="H41" s="506" t="s">
        <v>511</v>
      </c>
      <c r="I41" s="735"/>
      <c r="J41" s="735"/>
      <c r="K41" s="736">
        <v>10705990</v>
      </c>
      <c r="L41" s="737" t="s">
        <v>240</v>
      </c>
      <c r="M41" s="737" t="s">
        <v>45</v>
      </c>
      <c r="N41" s="738" t="str">
        <f>IF(AND('[1]331-CT'!$E$7=[1]TH!H40,OR(L41="331",M41="331")),"331",IF(AND(OR(L41="131",M41="131"),H41='[1]131-CT'!$E$7),"131",""))</f>
        <v/>
      </c>
      <c r="O41" s="738" t="str">
        <f>IF(AND($B41&gt;='[1]111'!$N$11,$B41&lt;='[1]111'!$O$11,OR($L41=$O$7,$M41=$O$7)),"x","")</f>
        <v/>
      </c>
      <c r="P41" s="738" t="str">
        <f>IF(AND($L41=$O$7,$B41&lt;'[1]111'!$N$11),"x","")</f>
        <v/>
      </c>
      <c r="Q41" s="738" t="str">
        <f>IF(AND($M41=$O$7,$B41&lt;'[1]111'!$N$11),"x","")</f>
        <v>x</v>
      </c>
      <c r="R41" s="738" t="str">
        <f>IF(ISERROR(FIND('[1]112'!$M$9,G41,1)),"",IF((AND(FIND('[1]112'!$M$9,G41,1)&gt;=1,$B41&gt;='[1]112'!$N$8,$B41&lt;='[1]112'!$O$8,OR($L41='[1]112'!$I$6,$M41='[1]112'!$I$6))),"x",""))</f>
        <v/>
      </c>
      <c r="S41" s="738" t="str">
        <f>IF(ISERROR(FIND('[1]112'!$M$9,G41,1)),"",IF((AND(LEFT(G41,2)=LEFT('[1]112'!$M$9,2),B41&lt;'[1]112'!$N$8,$L41='[1]112'!$I$6)),"x",""))</f>
        <v/>
      </c>
      <c r="T41" s="738" t="str">
        <f>IF(ISERROR(FIND('[1]112'!$M$9,G41,1)),"",IF((AND(RIGHT(G41,2)=RIGHT('[1]112'!$M$9,2),B41&lt;'[1]112'!$N$8,$M41='[1]112'!$I$6)),"x",""))</f>
        <v/>
      </c>
      <c r="U41" s="738" t="str">
        <f>IF(AND(B41&gt;='[1]IN-NX'!$P$3,B41&lt;='[1]IN-NX'!$Q$3,'[1]IN-NX'!$D$7=D41,OR(LEFT(L41,2)="15",AND(LEFT(M41,2)&lt;&gt;"15",LEFT(M41,2)&lt;&gt;"33"))),"x","")</f>
        <v/>
      </c>
      <c r="V41" s="738" t="str">
        <f>IF(AND(OR(LEFT([1]TH!L40,2)="15",LEFT([1]TH!M40,2)="15"),'[1]152-CT'!$J$8=[1]TH!F40),"x","")</f>
        <v/>
      </c>
      <c r="W41" s="738" t="str">
        <f>IF(AND(OR(LEFT([1]TH!L40,2)="15",LEFT([1]TH!M40,2)="15"),[1]TK!$E$7=[1]TH!F40),"x","")</f>
        <v/>
      </c>
      <c r="X41" s="738" t="str">
        <f>IF(OR([1]TH!L40=[1]TH!$X$7,M41=[1]TH!$X$7),"x","")</f>
        <v/>
      </c>
      <c r="Y41" s="738" t="str">
        <f>IF(AND(B41&lt;=[1]NKC!$N$8,B41&gt;=[1]NKC!$M$8),"x","")</f>
        <v>x</v>
      </c>
      <c r="Z41" s="584"/>
      <c r="AA41" s="573"/>
      <c r="AD41" s="573"/>
    </row>
    <row r="42" spans="1:30" s="539" customFormat="1" ht="15.75" customHeight="1">
      <c r="A42" s="553" t="str">
        <f>IF(B42&lt;&gt;"",IF(AND(B42&gt;=_TM1,B42&lt;=_TM2,OR([1]TH!L41="1111",[1]TH!M41="1111")),[1]TH!D41,""),"")</f>
        <v/>
      </c>
      <c r="B42" s="568">
        <f t="shared" si="4"/>
        <v>2</v>
      </c>
      <c r="C42" s="730">
        <f t="shared" si="5"/>
        <v>42794</v>
      </c>
      <c r="D42" s="730" t="s">
        <v>527</v>
      </c>
      <c r="E42" s="731">
        <v>42794</v>
      </c>
      <c r="F42" s="732" t="s">
        <v>952</v>
      </c>
      <c r="G42" s="733" t="s">
        <v>953</v>
      </c>
      <c r="H42" s="734"/>
      <c r="I42" s="735"/>
      <c r="J42" s="735"/>
      <c r="K42" s="736">
        <f>ROUND(K39*$G42,0)</f>
        <v>642000</v>
      </c>
      <c r="L42" s="740" t="s">
        <v>240</v>
      </c>
      <c r="M42" s="740" t="s">
        <v>336</v>
      </c>
      <c r="N42" s="738" t="str">
        <f>IF(AND('[1]331-CT'!$E$7=[1]TH!H41,OR(L42="331",M42="331")),"331",IF(AND(OR(L42="131",M42="131"),H42='[1]131-CT'!$E$7),"131",""))</f>
        <v/>
      </c>
      <c r="O42" s="738" t="str">
        <f>IF(AND($B42&gt;='[1]111'!$N$11,$B42&lt;='[1]111'!$O$11,OR($L42=$O$7,$M42=$O$7)),"x","")</f>
        <v/>
      </c>
      <c r="P42" s="738" t="str">
        <f>IF(AND($L42=$O$7,$B42&lt;'[1]111'!$N$11),"x","")</f>
        <v/>
      </c>
      <c r="Q42" s="738" t="str">
        <f>IF(AND($M42=$O$7,$B42&lt;'[1]111'!$N$11),"x","")</f>
        <v/>
      </c>
      <c r="R42" s="738" t="str">
        <f>IF(ISERROR(FIND('[1]112'!$M$9,G42,1)),"",IF((AND(FIND('[1]112'!$M$9,G42,1)&gt;=1,$B42&gt;='[1]112'!$N$8,$B42&lt;='[1]112'!$O$8,OR($L42='[1]112'!$I$6,$M42='[1]112'!$I$6))),"x",""))</f>
        <v/>
      </c>
      <c r="S42" s="738" t="str">
        <f>IF(ISERROR(FIND('[1]112'!$M$9,G42,1)),"",IF((AND(LEFT(G42,2)=LEFT('[1]112'!$M$9,2),B42&lt;'[1]112'!$N$8,$L42='[1]112'!$I$6)),"x",""))</f>
        <v/>
      </c>
      <c r="T42" s="738" t="str">
        <f>IF(ISERROR(FIND('[1]112'!$M$9,G42,1)),"",IF((AND(RIGHT(G42,2)=RIGHT('[1]112'!$M$9,2),B42&lt;'[1]112'!$N$8,$M42='[1]112'!$I$6)),"x",""))</f>
        <v/>
      </c>
      <c r="U42" s="738" t="str">
        <f>IF(AND(B42&gt;='[1]IN-NX'!$P$3,B42&lt;='[1]IN-NX'!$Q$3,'[1]IN-NX'!$D$7=D42,OR(LEFT(L42,2)="15",AND(LEFT(M42,2)&lt;&gt;"15",LEFT(M42,2)&lt;&gt;"33"))),"x","")</f>
        <v/>
      </c>
      <c r="V42" s="738" t="str">
        <f>IF(AND(OR(LEFT([1]TH!L41,2)="15",LEFT([1]TH!M41,2)="15"),'[1]152-CT'!$J$8=[1]TH!F41),"x","")</f>
        <v/>
      </c>
      <c r="W42" s="738" t="str">
        <f>IF(AND(OR(LEFT([1]TH!L41,2)="15",LEFT([1]TH!M41,2)="15"),[1]TK!$E$7=[1]TH!F41),"x","")</f>
        <v/>
      </c>
      <c r="X42" s="738" t="str">
        <f>IF(OR([1]TH!L41=[1]TH!$X$7,M42=[1]TH!$X$7),"x","")</f>
        <v/>
      </c>
      <c r="Y42" s="738" t="str">
        <f>IF(AND(B42&lt;=[1]NKC!$N$8,B42&gt;=[1]NKC!$M$8),"x","")</f>
        <v>x</v>
      </c>
      <c r="Z42" s="584"/>
      <c r="AA42" s="573"/>
      <c r="AD42" s="573"/>
    </row>
    <row r="43" spans="1:30" s="539" customFormat="1" ht="15.75" customHeight="1">
      <c r="A43" s="553" t="str">
        <f>IF(B43&lt;&gt;"",IF(AND(B43&gt;=_TM1,B43&lt;=_TM2,OR([1]TH!L42="1111",[1]TH!M42="1111")),[1]TH!D42,""),"")</f>
        <v/>
      </c>
      <c r="B43" s="568">
        <f t="shared" si="4"/>
        <v>2</v>
      </c>
      <c r="C43" s="730">
        <f t="shared" si="5"/>
        <v>42794</v>
      </c>
      <c r="D43" s="730" t="s">
        <v>527</v>
      </c>
      <c r="E43" s="731">
        <v>42794</v>
      </c>
      <c r="F43" s="732" t="s">
        <v>954</v>
      </c>
      <c r="G43" s="733"/>
      <c r="H43" s="734"/>
      <c r="I43" s="735"/>
      <c r="J43" s="735"/>
      <c r="K43" s="736">
        <f>ROUND(G42*K40,0)</f>
        <v>314960</v>
      </c>
      <c r="L43" s="737" t="s">
        <v>240</v>
      </c>
      <c r="M43" s="741" t="s">
        <v>336</v>
      </c>
      <c r="N43" s="738" t="str">
        <f>IF(AND('[1]331-CT'!$E$7=[1]TH!H42,OR(L43="331",M43="331")),"331",IF(AND(OR(L43="131",M43="131"),H43='[1]131-CT'!$E$7),"131",""))</f>
        <v/>
      </c>
      <c r="O43" s="738" t="str">
        <f>IF(AND($B43&gt;='[1]111'!$N$11,$B43&lt;='[1]111'!$O$11,OR($L43=$O$7,$M43=$O$7)),"x","")</f>
        <v/>
      </c>
      <c r="P43" s="738" t="str">
        <f>IF(AND($L43=$O$7,$B43&lt;'[1]111'!$N$11),"x","")</f>
        <v/>
      </c>
      <c r="Q43" s="738" t="str">
        <f>IF(AND($M43=$O$7,$B43&lt;'[1]111'!$N$11),"x","")</f>
        <v/>
      </c>
      <c r="R43" s="738" t="str">
        <f>IF(ISERROR(FIND('[1]112'!$M$9,G43,1)),"",IF((AND(FIND('[1]112'!$M$9,G43,1)&gt;=1,$B43&gt;='[1]112'!$N$8,$B43&lt;='[1]112'!$O$8,OR($L43='[1]112'!$I$6,$M43='[1]112'!$I$6))),"x",""))</f>
        <v/>
      </c>
      <c r="S43" s="738" t="str">
        <f>IF(ISERROR(FIND('[1]112'!$M$9,G43,1)),"",IF((AND(LEFT(G43,2)=LEFT('[1]112'!$M$9,2),B43&lt;'[1]112'!$N$8,$L43='[1]112'!$I$6)),"x",""))</f>
        <v/>
      </c>
      <c r="T43" s="738" t="str">
        <f>IF(ISERROR(FIND('[1]112'!$M$9,G43,1)),"",IF((AND(RIGHT(G43,2)=RIGHT('[1]112'!$M$9,2),B43&lt;'[1]112'!$N$8,$M43='[1]112'!$I$6)),"x",""))</f>
        <v/>
      </c>
      <c r="U43" s="738" t="str">
        <f>IF(AND(B43&gt;='[1]IN-NX'!$P$3,B43&lt;='[1]IN-NX'!$Q$3,'[1]IN-NX'!$D$7=D43,OR(LEFT(L43,2)="15",AND(LEFT(M43,2)&lt;&gt;"15",LEFT(M43,2)&lt;&gt;"33"))),"x","")</f>
        <v/>
      </c>
      <c r="V43" s="738" t="str">
        <f>IF(AND(OR(LEFT([1]TH!L42,2)="15",LEFT([1]TH!M42,2)="15"),'[1]152-CT'!$J$8=[1]TH!F42),"x","")</f>
        <v/>
      </c>
      <c r="W43" s="738" t="str">
        <f>IF(AND(OR(LEFT([1]TH!L42,2)="15",LEFT([1]TH!M42,2)="15"),[1]TK!$E$7=[1]TH!F42),"x","")</f>
        <v/>
      </c>
      <c r="X43" s="738" t="str">
        <f>IF(OR([1]TH!L42=[1]TH!$X$7,M43=[1]TH!$X$7),"x","")</f>
        <v/>
      </c>
      <c r="Y43" s="738" t="str">
        <f>IF(AND(B43&lt;=[1]NKC!$N$8,B43&gt;=[1]NKC!$M$8),"x","")</f>
        <v>x</v>
      </c>
      <c r="Z43" s="584"/>
      <c r="AA43" s="573"/>
      <c r="AD43" s="573"/>
    </row>
    <row r="44" spans="1:30" s="539" customFormat="1" ht="15.75" customHeight="1">
      <c r="A44" s="553" t="str">
        <f>IF(B44&lt;&gt;"",IF(AND(B44&gt;=_TM1,B44&lt;=_TM2,OR([1]TH!L43="1111",[1]TH!M43="1111")),[1]TH!D43,""),"")</f>
        <v/>
      </c>
      <c r="B44" s="568">
        <f t="shared" si="4"/>
        <v>2</v>
      </c>
      <c r="C44" s="730">
        <f t="shared" si="5"/>
        <v>42794</v>
      </c>
      <c r="D44" s="739" t="s">
        <v>527</v>
      </c>
      <c r="E44" s="731">
        <v>42794</v>
      </c>
      <c r="F44" s="732" t="s">
        <v>955</v>
      </c>
      <c r="G44" s="733" t="s">
        <v>956</v>
      </c>
      <c r="H44" s="506"/>
      <c r="I44" s="735"/>
      <c r="J44" s="735"/>
      <c r="K44" s="736">
        <f>ROUND(K39*$G44,0)</f>
        <v>1444500</v>
      </c>
      <c r="L44" s="740" t="s">
        <v>239</v>
      </c>
      <c r="M44" s="740" t="s">
        <v>336</v>
      </c>
      <c r="N44" s="738" t="str">
        <f>IF(AND('[1]331-CT'!$E$7=[1]TH!H43,OR(L44="331",M44="331")),"331",IF(AND(OR(L44="131",M44="131"),H44='[1]131-CT'!$E$7),"131",""))</f>
        <v/>
      </c>
      <c r="O44" s="738" t="str">
        <f>IF(AND($B44&gt;='[1]111'!$N$11,$B44&lt;='[1]111'!$O$11,OR($L44=$O$7,$M44=$O$7)),"x","")</f>
        <v/>
      </c>
      <c r="P44" s="738" t="str">
        <f>IF(AND($L44=$O$7,$B44&lt;'[1]111'!$N$11),"x","")</f>
        <v/>
      </c>
      <c r="Q44" s="738" t="str">
        <f>IF(AND($M44=$O$7,$B44&lt;'[1]111'!$N$11),"x","")</f>
        <v/>
      </c>
      <c r="R44" s="738" t="str">
        <f>IF(ISERROR(FIND('[1]112'!$M$9,G44,1)),"",IF((AND(FIND('[1]112'!$M$9,G44,1)&gt;=1,$B44&gt;='[1]112'!$N$8,$B44&lt;='[1]112'!$O$8,OR($L44='[1]112'!$I$6,$M44='[1]112'!$I$6))),"x",""))</f>
        <v/>
      </c>
      <c r="S44" s="738" t="str">
        <f>IF(ISERROR(FIND('[1]112'!$M$9,G44,1)),"",IF((AND(LEFT(G44,2)=LEFT('[1]112'!$M$9,2),B44&lt;'[1]112'!$N$8,$L44='[1]112'!$I$6)),"x",""))</f>
        <v/>
      </c>
      <c r="T44" s="738" t="str">
        <f>IF(ISERROR(FIND('[1]112'!$M$9,G44,1)),"",IF((AND(RIGHT(G44,2)=RIGHT('[1]112'!$M$9,2),B44&lt;'[1]112'!$N$8,$M44='[1]112'!$I$6)),"x",""))</f>
        <v/>
      </c>
      <c r="U44" s="738" t="str">
        <f>IF(AND(B44&gt;='[1]IN-NX'!$P$3,B44&lt;='[1]IN-NX'!$Q$3,'[1]IN-NX'!$D$7=D44,OR(LEFT(L44,2)="15",AND(LEFT(M44,2)&lt;&gt;"15",LEFT(M44,2)&lt;&gt;"33"))),"x","")</f>
        <v/>
      </c>
      <c r="V44" s="738" t="str">
        <f>IF(AND(OR(LEFT([1]TH!L43,2)="15",LEFT([1]TH!M43,2)="15"),'[1]152-CT'!$J$8=[1]TH!F43),"x","")</f>
        <v/>
      </c>
      <c r="W44" s="738" t="str">
        <f>IF(AND(OR(LEFT([1]TH!L43,2)="15",LEFT([1]TH!M43,2)="15"),[1]TK!$E$7=[1]TH!F43),"x","")</f>
        <v/>
      </c>
      <c r="X44" s="738" t="str">
        <f>IF(OR([1]TH!L43=[1]TH!$X$7,M44=[1]TH!$X$7),"x","")</f>
        <v/>
      </c>
      <c r="Y44" s="738" t="str">
        <f>IF(AND(B44&lt;=[1]NKC!$N$8,B44&gt;=[1]NKC!$M$8),"x","")</f>
        <v>x</v>
      </c>
      <c r="Z44" s="584"/>
      <c r="AA44" s="573"/>
      <c r="AD44" s="573"/>
    </row>
    <row r="45" spans="1:30" s="539" customFormat="1" ht="15.75" customHeight="1">
      <c r="A45" s="553" t="str">
        <f>IF(B45&lt;&gt;"",IF(AND(B45&gt;=_TM1,B45&lt;=_TM2,OR([1]TH!L44="1111",[1]TH!M44="1111")),[1]TH!D44,""),"")</f>
        <v/>
      </c>
      <c r="B45" s="568">
        <f t="shared" si="4"/>
        <v>2</v>
      </c>
      <c r="C45" s="730">
        <f t="shared" si="5"/>
        <v>42794</v>
      </c>
      <c r="D45" s="730" t="s">
        <v>527</v>
      </c>
      <c r="E45" s="731">
        <v>42794</v>
      </c>
      <c r="F45" s="732" t="s">
        <v>957</v>
      </c>
      <c r="G45" s="733"/>
      <c r="H45" s="734"/>
      <c r="I45" s="735"/>
      <c r="J45" s="735"/>
      <c r="K45" s="736">
        <f>ROUND(K40*$G44,0)</f>
        <v>708660</v>
      </c>
      <c r="L45" s="737" t="s">
        <v>158</v>
      </c>
      <c r="M45" s="740" t="s">
        <v>336</v>
      </c>
      <c r="N45" s="738" t="str">
        <f>IF(AND('[1]331-CT'!$E$7=[1]TH!H44,OR(L45="331",M45="331")),"331",IF(AND(OR(L45="131",M45="131"),H45='[1]131-CT'!$E$7),"131",""))</f>
        <v/>
      </c>
      <c r="O45" s="738" t="str">
        <f>IF(AND($B45&gt;='[1]111'!$N$11,$B45&lt;='[1]111'!$O$11,OR($L45=$O$7,$M45=$O$7)),"x","")</f>
        <v/>
      </c>
      <c r="P45" s="738" t="str">
        <f>IF(AND($L45=$O$7,$B45&lt;'[1]111'!$N$11),"x","")</f>
        <v/>
      </c>
      <c r="Q45" s="738" t="str">
        <f>IF(AND($M45=$O$7,$B45&lt;'[1]111'!$N$11),"x","")</f>
        <v/>
      </c>
      <c r="R45" s="738" t="str">
        <f>IF(ISERROR(FIND('[1]112'!$M$9,G45,1)),"",IF((AND(FIND('[1]112'!$M$9,G45,1)&gt;=1,$B45&gt;='[1]112'!$N$8,$B45&lt;='[1]112'!$O$8,OR($L45='[1]112'!$I$6,$M45='[1]112'!$I$6))),"x",""))</f>
        <v/>
      </c>
      <c r="S45" s="738" t="str">
        <f>IF(ISERROR(FIND('[1]112'!$M$9,G45,1)),"",IF((AND(LEFT(G45,2)=LEFT('[1]112'!$M$9,2),B45&lt;'[1]112'!$N$8,$L45='[1]112'!$I$6)),"x",""))</f>
        <v/>
      </c>
      <c r="T45" s="738" t="str">
        <f>IF(ISERROR(FIND('[1]112'!$M$9,G45,1)),"",IF((AND(RIGHT(G45,2)=RIGHT('[1]112'!$M$9,2),B45&lt;'[1]112'!$N$8,$M45='[1]112'!$I$6)),"x",""))</f>
        <v/>
      </c>
      <c r="U45" s="738" t="str">
        <f>IF(AND(B45&gt;='[1]IN-NX'!$P$3,B45&lt;='[1]IN-NX'!$Q$3,'[1]IN-NX'!$D$7=D45,OR(LEFT(L45,2)="15",AND(LEFT(M45,2)&lt;&gt;"15",LEFT(M45,2)&lt;&gt;"33"))),"x","")</f>
        <v/>
      </c>
      <c r="V45" s="738" t="str">
        <f>IF(AND(OR(LEFT([1]TH!L44,2)="15",LEFT([1]TH!M44,2)="15"),'[1]152-CT'!$J$8=[1]TH!F44),"x","")</f>
        <v/>
      </c>
      <c r="W45" s="738" t="str">
        <f>IF(AND(OR(LEFT([1]TH!L44,2)="15",LEFT([1]TH!M44,2)="15"),[1]TK!$E$7=[1]TH!F44),"x","")</f>
        <v/>
      </c>
      <c r="X45" s="738" t="str">
        <f>IF(OR([1]TH!L44=[1]TH!$X$7,M45=[1]TH!$X$7),"x","")</f>
        <v/>
      </c>
      <c r="Y45" s="738" t="str">
        <f>IF(AND(B45&lt;=[1]NKC!$N$8,B45&gt;=[1]NKC!$M$8),"x","")</f>
        <v>x</v>
      </c>
      <c r="Z45" s="584"/>
      <c r="AA45" s="573"/>
      <c r="AD45" s="573"/>
    </row>
    <row r="46" spans="1:30" s="539" customFormat="1" ht="15.75" customHeight="1">
      <c r="A46" s="553" t="str">
        <f>IF(B46&lt;&gt;"",IF(AND(B46&gt;=_TM1,B46&lt;=_TM2,OR([1]TH!L45="1111",[1]TH!M45="1111")),[1]TH!D45,""),"")</f>
        <v/>
      </c>
      <c r="B46" s="568">
        <f t="shared" si="4"/>
        <v>2</v>
      </c>
      <c r="C46" s="730">
        <f t="shared" si="5"/>
        <v>42794</v>
      </c>
      <c r="D46" s="730" t="s">
        <v>527</v>
      </c>
      <c r="E46" s="731">
        <v>42794</v>
      </c>
      <c r="F46" s="732" t="s">
        <v>958</v>
      </c>
      <c r="G46" s="733" t="s">
        <v>959</v>
      </c>
      <c r="H46" s="734"/>
      <c r="I46" s="735"/>
      <c r="J46" s="735"/>
      <c r="K46" s="736">
        <f>ROUND(K39*$G46,0)</f>
        <v>120375</v>
      </c>
      <c r="L46" s="740" t="s">
        <v>240</v>
      </c>
      <c r="M46" s="740" t="s">
        <v>335</v>
      </c>
      <c r="N46" s="738" t="str">
        <f>IF(AND('[1]331-CT'!$E$7=[1]TH!H45,OR(L46="331",M46="331")),"331",IF(AND(OR(L46="131",M46="131"),H46='[1]131-CT'!$E$7),"131",""))</f>
        <v/>
      </c>
      <c r="O46" s="738" t="str">
        <f>IF(AND($B46&gt;='[1]111'!$N$11,$B46&lt;='[1]111'!$O$11,OR($L46=$O$7,$M46=$O$7)),"x","")</f>
        <v/>
      </c>
      <c r="P46" s="738" t="str">
        <f>IF(AND($L46=$O$7,$B46&lt;'[1]111'!$N$11),"x","")</f>
        <v/>
      </c>
      <c r="Q46" s="738" t="str">
        <f>IF(AND($M46=$O$7,$B46&lt;'[1]111'!$N$11),"x","")</f>
        <v/>
      </c>
      <c r="R46" s="738" t="str">
        <f>IF(ISERROR(FIND('[1]112'!$M$9,G46,1)),"",IF((AND(FIND('[1]112'!$M$9,G46,1)&gt;=1,$B46&gt;='[1]112'!$N$8,$B46&lt;='[1]112'!$O$8,OR($L46='[1]112'!$I$6,$M46='[1]112'!$I$6))),"x",""))</f>
        <v/>
      </c>
      <c r="S46" s="738" t="str">
        <f>IF(ISERROR(FIND('[1]112'!$M$9,G46,1)),"",IF((AND(LEFT(G46,2)=LEFT('[1]112'!$M$9,2),B46&lt;'[1]112'!$N$8,$L46='[1]112'!$I$6)),"x",""))</f>
        <v/>
      </c>
      <c r="T46" s="738" t="str">
        <f>IF(ISERROR(FIND('[1]112'!$M$9,G46,1)),"",IF((AND(RIGHT(G46,2)=RIGHT('[1]112'!$M$9,2),B46&lt;'[1]112'!$N$8,$M46='[1]112'!$I$6)),"x",""))</f>
        <v/>
      </c>
      <c r="U46" s="738" t="str">
        <f>IF(AND(B46&gt;='[1]IN-NX'!$P$3,B46&lt;='[1]IN-NX'!$Q$3,'[1]IN-NX'!$D$7=D46,OR(LEFT(L46,2)="15",AND(LEFT(M46,2)&lt;&gt;"15",LEFT(M46,2)&lt;&gt;"33"))),"x","")</f>
        <v/>
      </c>
      <c r="V46" s="738" t="str">
        <f>IF(AND(OR(LEFT([1]TH!L45,2)="15",LEFT([1]TH!M45,2)="15"),'[1]152-CT'!$J$8=[1]TH!F45),"x","")</f>
        <v/>
      </c>
      <c r="W46" s="738" t="str">
        <f>IF(AND(OR(LEFT([1]TH!L45,2)="15",LEFT([1]TH!M45,2)="15"),[1]TK!$E$7=[1]TH!F45),"x","")</f>
        <v/>
      </c>
      <c r="X46" s="738" t="str">
        <f>IF(OR([1]TH!L45=[1]TH!$X$7,M46=[1]TH!$X$7),"x","")</f>
        <v/>
      </c>
      <c r="Y46" s="738" t="str">
        <f>IF(AND(B46&lt;=[1]NKC!$N$8,B46&gt;=[1]NKC!$M$8),"x","")</f>
        <v>x</v>
      </c>
      <c r="Z46" s="584"/>
      <c r="AA46" s="573"/>
      <c r="AD46" s="573"/>
    </row>
    <row r="47" spans="1:30" s="539" customFormat="1" ht="15.75" customHeight="1">
      <c r="A47" s="553" t="str">
        <f>IF(B47&lt;&gt;"",IF(AND(B47&gt;=_TM1,B47&lt;=_TM2,OR([1]TH!L46="1111",[1]TH!M46="1111")),[1]TH!D46,""),"")</f>
        <v/>
      </c>
      <c r="B47" s="568">
        <f t="shared" si="4"/>
        <v>2</v>
      </c>
      <c r="C47" s="730">
        <f t="shared" si="5"/>
        <v>42794</v>
      </c>
      <c r="D47" s="739" t="s">
        <v>527</v>
      </c>
      <c r="E47" s="731">
        <v>42794</v>
      </c>
      <c r="F47" s="732" t="s">
        <v>960</v>
      </c>
      <c r="G47" s="733"/>
      <c r="H47" s="506"/>
      <c r="I47" s="735"/>
      <c r="J47" s="735"/>
      <c r="K47" s="736">
        <f>ROUND(K40*$G46,0)</f>
        <v>59055</v>
      </c>
      <c r="L47" s="740" t="s">
        <v>240</v>
      </c>
      <c r="M47" s="740" t="s">
        <v>335</v>
      </c>
      <c r="N47" s="738" t="str">
        <f>IF(AND('[1]331-CT'!$E$7=[1]TH!H46,OR(L47="331",M47="331")),"331",IF(AND(OR(L47="131",M47="131"),H47='[1]131-CT'!$E$7),"131",""))</f>
        <v/>
      </c>
      <c r="O47" s="738" t="str">
        <f>IF(AND($B47&gt;='[1]111'!$N$11,$B47&lt;='[1]111'!$O$11,OR($L47=$O$7,$M47=$O$7)),"x","")</f>
        <v/>
      </c>
      <c r="P47" s="738" t="str">
        <f>IF(AND($L47=$O$7,$B47&lt;'[1]111'!$N$11),"x","")</f>
        <v/>
      </c>
      <c r="Q47" s="738" t="str">
        <f>IF(AND($M47=$O$7,$B47&lt;'[1]111'!$N$11),"x","")</f>
        <v/>
      </c>
      <c r="R47" s="738" t="str">
        <f>IF(ISERROR(FIND('[1]112'!$M$9,G47,1)),"",IF((AND(FIND('[1]112'!$M$9,G47,1)&gt;=1,$B47&gt;='[1]112'!$N$8,$B47&lt;='[1]112'!$O$8,OR($L47='[1]112'!$I$6,$M47='[1]112'!$I$6))),"x",""))</f>
        <v/>
      </c>
      <c r="S47" s="738" t="str">
        <f>IF(ISERROR(FIND('[1]112'!$M$9,G47,1)),"",IF((AND(LEFT(G47,2)=LEFT('[1]112'!$M$9,2),B47&lt;'[1]112'!$N$8,$L47='[1]112'!$I$6)),"x",""))</f>
        <v/>
      </c>
      <c r="T47" s="738" t="str">
        <f>IF(ISERROR(FIND('[1]112'!$M$9,G47,1)),"",IF((AND(RIGHT(G47,2)=RIGHT('[1]112'!$M$9,2),B47&lt;'[1]112'!$N$8,$M47='[1]112'!$I$6)),"x",""))</f>
        <v/>
      </c>
      <c r="U47" s="738" t="str">
        <f>IF(AND(B47&gt;='[1]IN-NX'!$P$3,B47&lt;='[1]IN-NX'!$Q$3,'[1]IN-NX'!$D$7=D47,OR(LEFT(L47,2)="15",AND(LEFT(M47,2)&lt;&gt;"15",LEFT(M47,2)&lt;&gt;"33"))),"x","")</f>
        <v/>
      </c>
      <c r="V47" s="738" t="str">
        <f>IF(AND(OR(LEFT([1]TH!L46,2)="15",LEFT([1]TH!M46,2)="15"),'[1]152-CT'!$J$8=[1]TH!F46),"x","")</f>
        <v/>
      </c>
      <c r="W47" s="738" t="str">
        <f>IF(AND(OR(LEFT([1]TH!L46,2)="15",LEFT([1]TH!M46,2)="15"),[1]TK!$E$7=[1]TH!F46),"x","")</f>
        <v/>
      </c>
      <c r="X47" s="738" t="str">
        <f>IF(OR([1]TH!L46=[1]TH!$X$7,M47=[1]TH!$X$7),"x","")</f>
        <v/>
      </c>
      <c r="Y47" s="738" t="str">
        <f>IF(AND(B47&lt;=[1]NKC!$N$8,B47&gt;=[1]NKC!$M$8),"x","")</f>
        <v>x</v>
      </c>
      <c r="Z47" s="584"/>
      <c r="AA47" s="573"/>
      <c r="AD47" s="573"/>
    </row>
    <row r="48" spans="1:30" s="539" customFormat="1" ht="15.75" customHeight="1">
      <c r="A48" s="553" t="str">
        <f>IF(B48&lt;&gt;"",IF(AND(B48&gt;=_TM1,B48&lt;=_TM2,OR([1]TH!L47="1111",[1]TH!M47="1111")),[1]TH!D47,""),"")</f>
        <v/>
      </c>
      <c r="B48" s="568">
        <f t="shared" si="4"/>
        <v>2</v>
      </c>
      <c r="C48" s="730">
        <f t="shared" si="5"/>
        <v>42794</v>
      </c>
      <c r="D48" s="730" t="s">
        <v>527</v>
      </c>
      <c r="E48" s="731">
        <v>42794</v>
      </c>
      <c r="F48" s="732" t="s">
        <v>961</v>
      </c>
      <c r="G48" s="733" t="s">
        <v>962</v>
      </c>
      <c r="H48" s="734"/>
      <c r="I48" s="735"/>
      <c r="J48" s="735"/>
      <c r="K48" s="736">
        <f>ROUND(K39*$G48,0)</f>
        <v>240750</v>
      </c>
      <c r="L48" s="740" t="s">
        <v>239</v>
      </c>
      <c r="M48" s="740" t="s">
        <v>335</v>
      </c>
      <c r="N48" s="738" t="str">
        <f>IF(AND('[1]331-CT'!$E$7=[1]TH!H47,OR(L48="331",M48="331")),"331",IF(AND(OR(L48="131",M48="131"),H48='[1]131-CT'!$E$7),"131",""))</f>
        <v/>
      </c>
      <c r="O48" s="738" t="str">
        <f>IF(AND($B48&gt;='[1]111'!$N$11,$B48&lt;='[1]111'!$O$11,OR($L48=$O$7,$M48=$O$7)),"x","")</f>
        <v/>
      </c>
      <c r="P48" s="738" t="str">
        <f>IF(AND($L48=$O$7,$B48&lt;'[1]111'!$N$11),"x","")</f>
        <v/>
      </c>
      <c r="Q48" s="738" t="str">
        <f>IF(AND($M48=$O$7,$B48&lt;'[1]111'!$N$11),"x","")</f>
        <v/>
      </c>
      <c r="R48" s="738" t="str">
        <f>IF(ISERROR(FIND('[1]112'!$M$9,G48,1)),"",IF((AND(FIND('[1]112'!$M$9,G48,1)&gt;=1,$B48&gt;='[1]112'!$N$8,$B48&lt;='[1]112'!$O$8,OR($L48='[1]112'!$I$6,$M48='[1]112'!$I$6))),"x",""))</f>
        <v/>
      </c>
      <c r="S48" s="738" t="str">
        <f>IF(ISERROR(FIND('[1]112'!$M$9,G48,1)),"",IF((AND(LEFT(G48,2)=LEFT('[1]112'!$M$9,2),B48&lt;'[1]112'!$N$8,$L48='[1]112'!$I$6)),"x",""))</f>
        <v/>
      </c>
      <c r="T48" s="738" t="str">
        <f>IF(ISERROR(FIND('[1]112'!$M$9,G48,1)),"",IF((AND(RIGHT(G48,2)=RIGHT('[1]112'!$M$9,2),B48&lt;'[1]112'!$N$8,$M48='[1]112'!$I$6)),"x",""))</f>
        <v/>
      </c>
      <c r="U48" s="738" t="str">
        <f>IF(AND(B48&gt;='[1]IN-NX'!$P$3,B48&lt;='[1]IN-NX'!$Q$3,'[1]IN-NX'!$D$7=D48,OR(LEFT(L48,2)="15",AND(LEFT(M48,2)&lt;&gt;"15",LEFT(M48,2)&lt;&gt;"33"))),"x","")</f>
        <v/>
      </c>
      <c r="V48" s="738" t="str">
        <f>IF(AND(OR(LEFT([1]TH!L47,2)="15",LEFT([1]TH!M47,2)="15"),'[1]152-CT'!$J$8=[1]TH!F47),"x","")</f>
        <v/>
      </c>
      <c r="W48" s="738" t="str">
        <f>IF(AND(OR(LEFT([1]TH!L47,2)="15",LEFT([1]TH!M47,2)="15"),[1]TK!$E$7=[1]TH!F47),"x","")</f>
        <v/>
      </c>
      <c r="X48" s="738" t="str">
        <f>IF(OR([1]TH!L47=[1]TH!$X$7,M48=[1]TH!$X$7),"x","")</f>
        <v/>
      </c>
      <c r="Y48" s="738" t="str">
        <f>IF(AND(B48&lt;=[1]NKC!$N$8,B48&gt;=[1]NKC!$M$8),"x","")</f>
        <v>x</v>
      </c>
      <c r="Z48" s="584"/>
      <c r="AA48" s="573"/>
      <c r="AD48" s="573"/>
    </row>
    <row r="49" spans="1:30" s="539" customFormat="1" ht="15.75" customHeight="1">
      <c r="A49" s="553" t="str">
        <f>IF(B49&lt;&gt;"",IF(AND(B49&gt;=_TM1,B49&lt;=_TM2,OR([1]TH!L48="1111",[1]TH!M48="1111")),[1]TH!D48,""),"")</f>
        <v/>
      </c>
      <c r="B49" s="568">
        <f t="shared" si="4"/>
        <v>2</v>
      </c>
      <c r="C49" s="730">
        <f t="shared" si="5"/>
        <v>42794</v>
      </c>
      <c r="D49" s="730" t="s">
        <v>527</v>
      </c>
      <c r="E49" s="731">
        <v>42794</v>
      </c>
      <c r="F49" s="732" t="s">
        <v>963</v>
      </c>
      <c r="G49" s="733"/>
      <c r="H49" s="734"/>
      <c r="I49" s="735"/>
      <c r="J49" s="735"/>
      <c r="K49" s="736">
        <f>ROUND(K40*$G48,0)</f>
        <v>118110</v>
      </c>
      <c r="L49" s="737" t="s">
        <v>158</v>
      </c>
      <c r="M49" s="740" t="s">
        <v>335</v>
      </c>
      <c r="N49" s="738" t="str">
        <f>IF(AND('[1]331-CT'!$E$7=[1]TH!H48,OR(L49="331",M49="331")),"331",IF(AND(OR(L49="131",M49="131"),H49='[1]131-CT'!$E$7),"131",""))</f>
        <v/>
      </c>
      <c r="O49" s="738" t="str">
        <f>IF(AND($B49&gt;='[1]111'!$N$11,$B49&lt;='[1]111'!$O$11,OR($L49=$O$7,$M49=$O$7)),"x","")</f>
        <v/>
      </c>
      <c r="P49" s="738" t="str">
        <f>IF(AND($L49=$O$7,$B49&lt;'[1]111'!$N$11),"x","")</f>
        <v/>
      </c>
      <c r="Q49" s="738" t="str">
        <f>IF(AND($M49=$O$7,$B49&lt;'[1]111'!$N$11),"x","")</f>
        <v/>
      </c>
      <c r="R49" s="738" t="str">
        <f>IF(ISERROR(FIND('[1]112'!$M$9,G49,1)),"",IF((AND(FIND('[1]112'!$M$9,G49,1)&gt;=1,$B49&gt;='[1]112'!$N$8,$B49&lt;='[1]112'!$O$8,OR($L49='[1]112'!$I$6,$M49='[1]112'!$I$6))),"x",""))</f>
        <v/>
      </c>
      <c r="S49" s="738" t="str">
        <f>IF(ISERROR(FIND('[1]112'!$M$9,G49,1)),"",IF((AND(LEFT(G49,2)=LEFT('[1]112'!$M$9,2),B49&lt;'[1]112'!$N$8,$L49='[1]112'!$I$6)),"x",""))</f>
        <v/>
      </c>
      <c r="T49" s="738" t="str">
        <f>IF(ISERROR(FIND('[1]112'!$M$9,G49,1)),"",IF((AND(RIGHT(G49,2)=RIGHT('[1]112'!$M$9,2),B49&lt;'[1]112'!$N$8,$M49='[1]112'!$I$6)),"x",""))</f>
        <v/>
      </c>
      <c r="U49" s="738" t="str">
        <f>IF(AND(B49&gt;='[1]IN-NX'!$P$3,B49&lt;='[1]IN-NX'!$Q$3,'[1]IN-NX'!$D$7=D49,OR(LEFT(L49,2)="15",AND(LEFT(M49,2)&lt;&gt;"15",LEFT(M49,2)&lt;&gt;"33"))),"x","")</f>
        <v/>
      </c>
      <c r="V49" s="738" t="str">
        <f>IF(AND(OR(LEFT([1]TH!L48,2)="15",LEFT([1]TH!M48,2)="15"),'[1]152-CT'!$J$8=[1]TH!F48),"x","")</f>
        <v/>
      </c>
      <c r="W49" s="738" t="str">
        <f>IF(AND(OR(LEFT([1]TH!L48,2)="15",LEFT([1]TH!M48,2)="15"),[1]TK!$E$7=[1]TH!F48),"x","")</f>
        <v/>
      </c>
      <c r="X49" s="738" t="str">
        <f>IF(OR([1]TH!L48=[1]TH!$X$7,M49=[1]TH!$X$7),"x","")</f>
        <v/>
      </c>
      <c r="Y49" s="738" t="str">
        <f>IF(AND(B49&lt;=[1]NKC!$N$8,B49&gt;=[1]NKC!$M$8),"x","")</f>
        <v>x</v>
      </c>
      <c r="Z49" s="584"/>
      <c r="AA49" s="573"/>
      <c r="AD49" s="573"/>
    </row>
    <row r="50" spans="1:30" s="539" customFormat="1" ht="15.75" customHeight="1">
      <c r="A50" s="553" t="str">
        <f>IF(B50&lt;&gt;"",IF(AND(B50&gt;=_TM1,B50&lt;=_TM2,OR([1]TH!L49="1111",[1]TH!M49="1111")),[1]TH!D49,""),"")</f>
        <v/>
      </c>
      <c r="B50" s="568">
        <f t="shared" si="4"/>
        <v>2</v>
      </c>
      <c r="C50" s="730">
        <f t="shared" si="5"/>
        <v>42794</v>
      </c>
      <c r="D50" s="739" t="s">
        <v>527</v>
      </c>
      <c r="E50" s="731">
        <v>42794</v>
      </c>
      <c r="F50" s="732" t="s">
        <v>964</v>
      </c>
      <c r="G50" s="733" t="s">
        <v>965</v>
      </c>
      <c r="H50" s="506"/>
      <c r="I50" s="735"/>
      <c r="J50" s="735"/>
      <c r="K50" s="736">
        <f>ROUND(K39*$G50,0)</f>
        <v>80250</v>
      </c>
      <c r="L50" s="740" t="s">
        <v>240</v>
      </c>
      <c r="M50" s="740" t="s">
        <v>339</v>
      </c>
      <c r="N50" s="738" t="str">
        <f>IF(AND('[1]331-CT'!$E$7=[1]TH!H49,OR(L50="331",M50="331")),"331",IF(AND(OR(L50="131",M50="131"),H50='[1]131-CT'!$E$7),"131",""))</f>
        <v/>
      </c>
      <c r="O50" s="738" t="str">
        <f>IF(AND($B50&gt;='[1]111'!$N$11,$B50&lt;='[1]111'!$O$11,OR($L50=$O$7,$M50=$O$7)),"x","")</f>
        <v/>
      </c>
      <c r="P50" s="738" t="str">
        <f>IF(AND($L50=$O$7,$B50&lt;'[1]111'!$N$11),"x","")</f>
        <v/>
      </c>
      <c r="Q50" s="738" t="str">
        <f>IF(AND($M50=$O$7,$B50&lt;'[1]111'!$N$11),"x","")</f>
        <v/>
      </c>
      <c r="R50" s="738" t="str">
        <f>IF(ISERROR(FIND('[1]112'!$M$9,G50,1)),"",IF((AND(FIND('[1]112'!$M$9,G50,1)&gt;=1,$B50&gt;='[1]112'!$N$8,$B50&lt;='[1]112'!$O$8,OR($L50='[1]112'!$I$6,$M50='[1]112'!$I$6))),"x",""))</f>
        <v/>
      </c>
      <c r="S50" s="738" t="str">
        <f>IF(ISERROR(FIND('[1]112'!$M$9,G50,1)),"",IF((AND(LEFT(G50,2)=LEFT('[1]112'!$M$9,2),B50&lt;'[1]112'!$N$8,$L50='[1]112'!$I$6)),"x",""))</f>
        <v/>
      </c>
      <c r="T50" s="738" t="str">
        <f>IF(ISERROR(FIND('[1]112'!$M$9,G50,1)),"",IF((AND(RIGHT(G50,2)=RIGHT('[1]112'!$M$9,2),B50&lt;'[1]112'!$N$8,$M50='[1]112'!$I$6)),"x",""))</f>
        <v/>
      </c>
      <c r="U50" s="738" t="str">
        <f>IF(AND(B50&gt;='[1]IN-NX'!$P$3,B50&lt;='[1]IN-NX'!$Q$3,'[1]IN-NX'!$D$7=D50,OR(LEFT(L50,2)="15",AND(LEFT(M50,2)&lt;&gt;"15",LEFT(M50,2)&lt;&gt;"33"))),"x","")</f>
        <v/>
      </c>
      <c r="V50" s="738" t="str">
        <f>IF(AND(OR(LEFT([1]TH!L49,2)="15",LEFT([1]TH!M49,2)="15"),'[1]152-CT'!$J$8=[1]TH!F49),"x","")</f>
        <v/>
      </c>
      <c r="W50" s="738" t="str">
        <f>IF(AND(OR(LEFT([1]TH!L49,2)="15",LEFT([1]TH!M49,2)="15"),[1]TK!$E$7=[1]TH!F49),"x","")</f>
        <v/>
      </c>
      <c r="X50" s="738" t="str">
        <f>IF(OR([1]TH!L49=[1]TH!$X$7,M50=[1]TH!$X$7),"x","")</f>
        <v/>
      </c>
      <c r="Y50" s="738" t="str">
        <f>IF(AND(B50&lt;=[1]NKC!$N$8,B50&gt;=[1]NKC!$M$8),"x","")</f>
        <v>x</v>
      </c>
      <c r="Z50" s="584"/>
      <c r="AA50" s="573"/>
      <c r="AD50" s="573"/>
    </row>
    <row r="51" spans="1:30" s="539" customFormat="1" ht="15.75" customHeight="1">
      <c r="A51" s="553" t="str">
        <f>IF(B51&lt;&gt;"",IF(AND(B51&gt;=_TM1,B51&lt;=_TM2,OR([1]TH!L50="1111",[1]TH!M50="1111")),[1]TH!D50,""),"")</f>
        <v/>
      </c>
      <c r="B51" s="568">
        <f t="shared" si="4"/>
        <v>2</v>
      </c>
      <c r="C51" s="730">
        <f t="shared" si="5"/>
        <v>42794</v>
      </c>
      <c r="D51" s="730" t="s">
        <v>527</v>
      </c>
      <c r="E51" s="731">
        <v>42794</v>
      </c>
      <c r="F51" s="732" t="s">
        <v>966</v>
      </c>
      <c r="G51" s="733"/>
      <c r="H51" s="734"/>
      <c r="I51" s="735"/>
      <c r="J51" s="735"/>
      <c r="K51" s="736">
        <f>ROUND(K40*$G50,0)</f>
        <v>39370</v>
      </c>
      <c r="L51" s="740" t="s">
        <v>240</v>
      </c>
      <c r="M51" s="740" t="s">
        <v>339</v>
      </c>
      <c r="N51" s="738" t="str">
        <f>IF(AND('[1]331-CT'!$E$7=[1]TH!H50,OR(L51="331",M51="331")),"331",IF(AND(OR(L51="131",M51="131"),H51='[1]131-CT'!$E$7),"131",""))</f>
        <v/>
      </c>
      <c r="O51" s="738" t="str">
        <f>IF(AND($B51&gt;='[1]111'!$N$11,$B51&lt;='[1]111'!$O$11,OR($L51=$O$7,$M51=$O$7)),"x","")</f>
        <v/>
      </c>
      <c r="P51" s="738" t="str">
        <f>IF(AND($L51=$O$7,$B51&lt;'[1]111'!$N$11),"x","")</f>
        <v/>
      </c>
      <c r="Q51" s="738" t="str">
        <f>IF(AND($M51=$O$7,$B51&lt;'[1]111'!$N$11),"x","")</f>
        <v/>
      </c>
      <c r="R51" s="738" t="str">
        <f>IF(ISERROR(FIND('[1]112'!$M$9,G51,1)),"",IF((AND(FIND('[1]112'!$M$9,G51,1)&gt;=1,$B51&gt;='[1]112'!$N$8,$B51&lt;='[1]112'!$O$8,OR($L51='[1]112'!$I$6,$M51='[1]112'!$I$6))),"x",""))</f>
        <v/>
      </c>
      <c r="S51" s="738" t="str">
        <f>IF(ISERROR(FIND('[1]112'!$M$9,G51,1)),"",IF((AND(LEFT(G51,2)=LEFT('[1]112'!$M$9,2),B51&lt;'[1]112'!$N$8,$L51='[1]112'!$I$6)),"x",""))</f>
        <v/>
      </c>
      <c r="T51" s="738" t="str">
        <f>IF(ISERROR(FIND('[1]112'!$M$9,G51,1)),"",IF((AND(RIGHT(G51,2)=RIGHT('[1]112'!$M$9,2),B51&lt;'[1]112'!$N$8,$M51='[1]112'!$I$6)),"x",""))</f>
        <v/>
      </c>
      <c r="U51" s="738" t="str">
        <f>IF(AND(B51&gt;='[1]IN-NX'!$P$3,B51&lt;='[1]IN-NX'!$Q$3,'[1]IN-NX'!$D$7=D51,OR(LEFT(L51,2)="15",AND(LEFT(M51,2)&lt;&gt;"15",LEFT(M51,2)&lt;&gt;"33"))),"x","")</f>
        <v/>
      </c>
      <c r="V51" s="738" t="str">
        <f>IF(AND(OR(LEFT([1]TH!L50,2)="15",LEFT([1]TH!M50,2)="15"),'[1]152-CT'!$J$8=[1]TH!F50),"x","")</f>
        <v/>
      </c>
      <c r="W51" s="738" t="str">
        <f>IF(AND(OR(LEFT([1]TH!L50,2)="15",LEFT([1]TH!M50,2)="15"),[1]TK!$E$7=[1]TH!F50),"x","")</f>
        <v/>
      </c>
      <c r="X51" s="738" t="str">
        <f>IF(OR([1]TH!L50=[1]TH!$X$7,M51=[1]TH!$X$7),"x","")</f>
        <v/>
      </c>
      <c r="Y51" s="738" t="str">
        <f>IF(AND(B51&lt;=[1]NKC!$N$8,B51&gt;=[1]NKC!$M$8),"x","")</f>
        <v>x</v>
      </c>
      <c r="Z51" s="584"/>
      <c r="AA51" s="573"/>
      <c r="AD51" s="573"/>
    </row>
    <row r="52" spans="1:30" s="539" customFormat="1" ht="15.75" customHeight="1">
      <c r="A52" s="553" t="str">
        <f>IF(B52&lt;&gt;"",IF(AND(B52&gt;=_TM1,B52&lt;=_TM2,OR([1]TH!L51="1111",[1]TH!M51="1111")),[1]TH!D51,""),"")</f>
        <v/>
      </c>
      <c r="B52" s="568">
        <f t="shared" si="4"/>
        <v>2</v>
      </c>
      <c r="C52" s="730">
        <f t="shared" si="5"/>
        <v>42794</v>
      </c>
      <c r="D52" s="730" t="s">
        <v>527</v>
      </c>
      <c r="E52" s="731">
        <v>42794</v>
      </c>
      <c r="F52" s="732" t="s">
        <v>967</v>
      </c>
      <c r="G52" s="733" t="s">
        <v>965</v>
      </c>
      <c r="H52" s="734"/>
      <c r="I52" s="735"/>
      <c r="J52" s="735"/>
      <c r="K52" s="736">
        <f>K50</f>
        <v>80250</v>
      </c>
      <c r="L52" s="740" t="s">
        <v>239</v>
      </c>
      <c r="M52" s="740" t="s">
        <v>339</v>
      </c>
      <c r="N52" s="738" t="str">
        <f>IF(AND('[1]331-CT'!$E$7=[1]TH!H51,OR(L52="331",M52="331")),"331",IF(AND(OR(L52="131",M52="131"),H52='[1]131-CT'!$E$7),"131",""))</f>
        <v/>
      </c>
      <c r="O52" s="738" t="str">
        <f>IF(AND($B52&gt;='[1]111'!$N$11,$B52&lt;='[1]111'!$O$11,OR($L52=$O$7,$M52=$O$7)),"x","")</f>
        <v/>
      </c>
      <c r="P52" s="738" t="str">
        <f>IF(AND($L52=$O$7,$B52&lt;'[1]111'!$N$11),"x","")</f>
        <v/>
      </c>
      <c r="Q52" s="738" t="str">
        <f>IF(AND($M52=$O$7,$B52&lt;'[1]111'!$N$11),"x","")</f>
        <v/>
      </c>
      <c r="R52" s="738" t="str">
        <f>IF(ISERROR(FIND('[1]112'!$M$9,G52,1)),"",IF((AND(FIND('[1]112'!$M$9,G52,1)&gt;=1,$B52&gt;='[1]112'!$N$8,$B52&lt;='[1]112'!$O$8,OR($L52='[1]112'!$I$6,$M52='[1]112'!$I$6))),"x",""))</f>
        <v/>
      </c>
      <c r="S52" s="738" t="str">
        <f>IF(ISERROR(FIND('[1]112'!$M$9,G52,1)),"",IF((AND(LEFT(G52,2)=LEFT('[1]112'!$M$9,2),B52&lt;'[1]112'!$N$8,$L52='[1]112'!$I$6)),"x",""))</f>
        <v/>
      </c>
      <c r="T52" s="738" t="str">
        <f>IF(ISERROR(FIND('[1]112'!$M$9,G52,1)),"",IF((AND(RIGHT(G52,2)=RIGHT('[1]112'!$M$9,2),B52&lt;'[1]112'!$N$8,$M52='[1]112'!$I$6)),"x",""))</f>
        <v/>
      </c>
      <c r="U52" s="738" t="str">
        <f>IF(AND(B52&gt;='[1]IN-NX'!$P$3,B52&lt;='[1]IN-NX'!$Q$3,'[1]IN-NX'!$D$7=D52,OR(LEFT(L52,2)="15",AND(LEFT(M52,2)&lt;&gt;"15",LEFT(M52,2)&lt;&gt;"33"))),"x","")</f>
        <v/>
      </c>
      <c r="V52" s="738" t="str">
        <f>IF(AND(OR(LEFT([1]TH!L51,2)="15",LEFT([1]TH!M51,2)="15"),'[1]152-CT'!$J$8=[1]TH!F51),"x","")</f>
        <v/>
      </c>
      <c r="W52" s="738" t="str">
        <f>IF(AND(OR(LEFT([1]TH!L51,2)="15",LEFT([1]TH!M51,2)="15"),[1]TK!$E$7=[1]TH!F51),"x","")</f>
        <v/>
      </c>
      <c r="X52" s="738" t="str">
        <f>IF(OR([1]TH!L51=[1]TH!$X$7,M52=[1]TH!$X$7),"x","")</f>
        <v/>
      </c>
      <c r="Y52" s="738" t="str">
        <f>IF(AND(B52&lt;=[1]NKC!$N$8,B52&gt;=[1]NKC!$M$8),"x","")</f>
        <v>x</v>
      </c>
      <c r="Z52" s="584"/>
      <c r="AA52" s="573"/>
      <c r="AD52" s="573"/>
    </row>
    <row r="53" spans="1:30" s="539" customFormat="1" ht="15.75" customHeight="1">
      <c r="A53" s="553" t="str">
        <f>IF(B53&lt;&gt;"",IF(AND(B53&gt;=_TM1,B53&lt;=_TM2,OR([1]TH!L52="1111",[1]TH!M52="1111")),[1]TH!D52,""),"")</f>
        <v/>
      </c>
      <c r="B53" s="568">
        <f t="shared" si="4"/>
        <v>2</v>
      </c>
      <c r="C53" s="730">
        <f t="shared" si="5"/>
        <v>42794</v>
      </c>
      <c r="D53" s="739" t="s">
        <v>527</v>
      </c>
      <c r="E53" s="731">
        <v>42794</v>
      </c>
      <c r="F53" s="732" t="s">
        <v>968</v>
      </c>
      <c r="G53" s="733"/>
      <c r="H53" s="506"/>
      <c r="I53" s="735"/>
      <c r="J53" s="735"/>
      <c r="K53" s="736">
        <f>K51</f>
        <v>39370</v>
      </c>
      <c r="L53" s="737" t="s">
        <v>158</v>
      </c>
      <c r="M53" s="740" t="s">
        <v>339</v>
      </c>
      <c r="N53" s="738" t="str">
        <f>IF(AND('[1]331-CT'!$E$7=[1]TH!H52,OR(L53="331",M53="331")),"331",IF(AND(OR(L53="131",M53="131"),H53='[1]131-CT'!$E$7),"131",""))</f>
        <v/>
      </c>
      <c r="O53" s="738" t="str">
        <f>IF(AND($B53&gt;='[1]111'!$N$11,$B53&lt;='[1]111'!$O$11,OR($L53=$O$7,$M53=$O$7)),"x","")</f>
        <v/>
      </c>
      <c r="P53" s="738" t="str">
        <f>IF(AND($L53=$O$7,$B53&lt;'[1]111'!$N$11),"x","")</f>
        <v/>
      </c>
      <c r="Q53" s="738" t="str">
        <f>IF(AND($M53=$O$7,$B53&lt;'[1]111'!$N$11),"x","")</f>
        <v/>
      </c>
      <c r="R53" s="738" t="str">
        <f>IF(ISERROR(FIND('[1]112'!$M$9,G53,1)),"",IF((AND(FIND('[1]112'!$M$9,G53,1)&gt;=1,$B53&gt;='[1]112'!$N$8,$B53&lt;='[1]112'!$O$8,OR($L53='[1]112'!$I$6,$M53='[1]112'!$I$6))),"x",""))</f>
        <v/>
      </c>
      <c r="S53" s="738" t="str">
        <f>IF(ISERROR(FIND('[1]112'!$M$9,G53,1)),"",IF((AND(LEFT(G53,2)=LEFT('[1]112'!$M$9,2),B53&lt;'[1]112'!$N$8,$L53='[1]112'!$I$6)),"x",""))</f>
        <v/>
      </c>
      <c r="T53" s="738" t="str">
        <f>IF(ISERROR(FIND('[1]112'!$M$9,G53,1)),"",IF((AND(RIGHT(G53,2)=RIGHT('[1]112'!$M$9,2),B53&lt;'[1]112'!$N$8,$M53='[1]112'!$I$6)),"x",""))</f>
        <v/>
      </c>
      <c r="U53" s="738" t="str">
        <f>IF(AND(B53&gt;='[1]IN-NX'!$P$3,B53&lt;='[1]IN-NX'!$Q$3,'[1]IN-NX'!$D$7=D53,OR(LEFT(L53,2)="15",AND(LEFT(M53,2)&lt;&gt;"15",LEFT(M53,2)&lt;&gt;"33"))),"x","")</f>
        <v/>
      </c>
      <c r="V53" s="738" t="str">
        <f>IF(AND(OR(LEFT([1]TH!L52,2)="15",LEFT([1]TH!M52,2)="15"),'[1]152-CT'!$J$8=[1]TH!F52),"x","")</f>
        <v/>
      </c>
      <c r="W53" s="738" t="str">
        <f>IF(AND(OR(LEFT([1]TH!L52,2)="15",LEFT([1]TH!M52,2)="15"),[1]TK!$E$7=[1]TH!F52),"x","")</f>
        <v/>
      </c>
      <c r="X53" s="738" t="str">
        <f>IF(OR([1]TH!L52=[1]TH!$X$7,M53=[1]TH!$X$7),"x","")</f>
        <v/>
      </c>
      <c r="Y53" s="738" t="str">
        <f>IF(AND(B53&lt;=[1]NKC!$N$8,B53&gt;=[1]NKC!$M$8),"x","")</f>
        <v>x</v>
      </c>
      <c r="Z53" s="584"/>
      <c r="AA53" s="573"/>
      <c r="AD53" s="573"/>
    </row>
    <row r="54" spans="1:30" s="539" customFormat="1" ht="15.75" customHeight="1">
      <c r="A54" s="553" t="str">
        <f>IF(B54&lt;&gt;"",IF(AND(B54&gt;=_TM1,B54&lt;=_TM2,OR([1]TH!L53="1111",[1]TH!M53="1111")),[1]TH!D53,""),"")</f>
        <v/>
      </c>
      <c r="B54" s="568">
        <f t="shared" ref="B54:B68" si="6">IF(C54&lt;&gt;"",MONTH(C54),"")</f>
        <v>3</v>
      </c>
      <c r="C54" s="730">
        <f t="shared" ref="C54:C68" si="7">E54</f>
        <v>42825</v>
      </c>
      <c r="D54" s="730" t="s">
        <v>527</v>
      </c>
      <c r="E54" s="731">
        <v>42825</v>
      </c>
      <c r="F54" s="732" t="s">
        <v>949</v>
      </c>
      <c r="G54" s="733">
        <v>15900000</v>
      </c>
      <c r="H54" s="734"/>
      <c r="I54" s="735"/>
      <c r="J54" s="735"/>
      <c r="K54" s="733">
        <v>19837000</v>
      </c>
      <c r="L54" s="737" t="s">
        <v>81</v>
      </c>
      <c r="M54" s="737" t="s">
        <v>240</v>
      </c>
      <c r="N54" s="738" t="str">
        <f>IF(AND('[1]331-CT'!$E$7=[1]TH!H53,OR(L54="331",M54="331")),"331",IF(AND(OR(L54="131",M54="131"),H54='[1]131-CT'!$E$7),"131",""))</f>
        <v/>
      </c>
      <c r="O54" s="738" t="str">
        <f>IF(AND($B54&gt;='[1]111'!$N$11,$B54&lt;='[1]111'!$O$11,OR($L54=$O$7,$M54=$O$7)),"x","")</f>
        <v/>
      </c>
      <c r="P54" s="738" t="str">
        <f>IF(AND($L54=$O$7,$B54&lt;'[1]111'!$N$11),"x","")</f>
        <v/>
      </c>
      <c r="Q54" s="738" t="str">
        <f>IF(AND($M54=$O$7,$B54&lt;'[1]111'!$N$11),"x","")</f>
        <v/>
      </c>
      <c r="R54" s="738" t="str">
        <f>IF(ISERROR(FIND('[1]112'!$M$9,G54,1)),"",IF((AND(FIND('[1]112'!$M$9,G54,1)&gt;=1,$B54&gt;='[1]112'!$N$8,$B54&lt;='[1]112'!$O$8,OR($L54='[1]112'!$I$6,$M54='[1]112'!$I$6))),"x",""))</f>
        <v/>
      </c>
      <c r="S54" s="738" t="str">
        <f>IF(ISERROR(FIND('[1]112'!$M$9,G54,1)),"",IF((AND(LEFT(G54,2)=LEFT('[1]112'!$M$9,2),B54&lt;'[1]112'!$N$8,$L54='[1]112'!$I$6)),"x",""))</f>
        <v/>
      </c>
      <c r="T54" s="738" t="str">
        <f>IF(ISERROR(FIND('[1]112'!$M$9,G54,1)),"",IF((AND(RIGHT(G54,2)=RIGHT('[1]112'!$M$9,2),B54&lt;'[1]112'!$N$8,$M54='[1]112'!$I$6)),"x",""))</f>
        <v/>
      </c>
      <c r="U54" s="738" t="str">
        <f>IF(AND(B54&gt;='[1]IN-NX'!$P$3,B54&lt;='[1]IN-NX'!$Q$3,'[1]IN-NX'!$D$7=D54,OR(LEFT(L54,2)="15",AND(LEFT(M54,2)&lt;&gt;"15",LEFT(M54,2)&lt;&gt;"33"))),"x","")</f>
        <v/>
      </c>
      <c r="V54" s="738" t="str">
        <f>IF(AND(OR(LEFT([1]TH!L53,2)="15",LEFT([1]TH!M53,2)="15"),'[1]152-CT'!$J$8=[1]TH!F53),"x","")</f>
        <v/>
      </c>
      <c r="W54" s="738" t="str">
        <f>IF(AND(OR(LEFT([1]TH!L53,2)="15",LEFT([1]TH!M53,2)="15"),[1]TK!$E$7=[1]TH!F53),"x","")</f>
        <v/>
      </c>
      <c r="X54" s="738" t="str">
        <f>IF(OR([1]TH!L53=[1]TH!$X$7,M54=[1]TH!$X$7),"x","")</f>
        <v/>
      </c>
      <c r="Y54" s="738" t="str">
        <f>IF(AND(B54&lt;=[1]NKC!$N$8,B54&gt;=[1]NKC!$M$8),"x","")</f>
        <v>x</v>
      </c>
      <c r="Z54" s="584"/>
      <c r="AA54" s="573"/>
      <c r="AD54" s="573"/>
    </row>
    <row r="55" spans="1:30" s="539" customFormat="1" ht="15.75" customHeight="1">
      <c r="A55" s="553" t="str">
        <f>IF(B55&lt;&gt;"",IF(AND(B55&gt;=_TM1,B55&lt;=_TM2,OR([1]TH!L54="1111",[1]TH!M54="1111")),[1]TH!D54,""),"")</f>
        <v/>
      </c>
      <c r="B55" s="568">
        <f t="shared" si="6"/>
        <v>3</v>
      </c>
      <c r="C55" s="730">
        <f t="shared" si="7"/>
        <v>42825</v>
      </c>
      <c r="D55" s="730" t="s">
        <v>527</v>
      </c>
      <c r="E55" s="731">
        <v>42825</v>
      </c>
      <c r="F55" s="732" t="s">
        <v>950</v>
      </c>
      <c r="G55" s="733">
        <v>7874000</v>
      </c>
      <c r="H55" s="734"/>
      <c r="I55" s="735"/>
      <c r="J55" s="735"/>
      <c r="K55" s="733">
        <v>3937000</v>
      </c>
      <c r="L55" s="737" t="s">
        <v>158</v>
      </c>
      <c r="M55" s="737" t="s">
        <v>240</v>
      </c>
      <c r="N55" s="738" t="str">
        <f>IF(AND('[1]331-CT'!$E$7=[1]TH!H54,OR(L55="331",M55="331")),"331",IF(AND(OR(L55="131",M55="131"),H55='[1]131-CT'!$E$7),"131",""))</f>
        <v/>
      </c>
      <c r="O55" s="738" t="str">
        <f>IF(AND($B55&gt;='[1]111'!$N$11,$B55&lt;='[1]111'!$O$11,OR($L55=$O$7,$M55=$O$7)),"x","")</f>
        <v/>
      </c>
      <c r="P55" s="738" t="str">
        <f>IF(AND($L55=$O$7,$B55&lt;'[1]111'!$N$11),"x","")</f>
        <v/>
      </c>
      <c r="Q55" s="738" t="str">
        <f>IF(AND($M55=$O$7,$B55&lt;'[1]111'!$N$11),"x","")</f>
        <v/>
      </c>
      <c r="R55" s="738" t="str">
        <f>IF(ISERROR(FIND('[1]112'!$M$9,G55,1)),"",IF((AND(FIND('[1]112'!$M$9,G55,1)&gt;=1,$B55&gt;='[1]112'!$N$8,$B55&lt;='[1]112'!$O$8,OR($L55='[1]112'!$I$6,$M55='[1]112'!$I$6))),"x",""))</f>
        <v/>
      </c>
      <c r="S55" s="738" t="str">
        <f>IF(ISERROR(FIND('[1]112'!$M$9,G55,1)),"",IF((AND(LEFT(G55,2)=LEFT('[1]112'!$M$9,2),B55&lt;'[1]112'!$N$8,$L55='[1]112'!$I$6)),"x",""))</f>
        <v/>
      </c>
      <c r="T55" s="738" t="str">
        <f>IF(ISERROR(FIND('[1]112'!$M$9,G55,1)),"",IF((AND(RIGHT(G55,2)=RIGHT('[1]112'!$M$9,2),B55&lt;'[1]112'!$N$8,$M55='[1]112'!$I$6)),"x",""))</f>
        <v/>
      </c>
      <c r="U55" s="738" t="str">
        <f>IF(AND(B55&gt;='[1]IN-NX'!$P$3,B55&lt;='[1]IN-NX'!$Q$3,'[1]IN-NX'!$D$7=D55,OR(LEFT(L55,2)="15",AND(LEFT(M55,2)&lt;&gt;"15",LEFT(M55,2)&lt;&gt;"33"))),"x","")</f>
        <v/>
      </c>
      <c r="V55" s="738" t="str">
        <f>IF(AND(OR(LEFT([1]TH!L54,2)="15",LEFT([1]TH!M54,2)="15"),'[1]152-CT'!$J$8=[1]TH!F54),"x","")</f>
        <v/>
      </c>
      <c r="W55" s="738" t="str">
        <f>IF(AND(OR(LEFT([1]TH!L54,2)="15",LEFT([1]TH!M54,2)="15"),[1]TK!$E$7=[1]TH!F54),"x","")</f>
        <v/>
      </c>
      <c r="X55" s="738" t="str">
        <f>IF(OR([1]TH!L54=[1]TH!$X$7,M55=[1]TH!$X$7),"x","")</f>
        <v/>
      </c>
      <c r="Y55" s="738" t="str">
        <f>IF(AND(B55&lt;=[1]NKC!$N$8,B55&gt;=[1]NKC!$M$8),"x","")</f>
        <v>x</v>
      </c>
      <c r="Z55" s="584"/>
      <c r="AA55" s="573"/>
      <c r="AD55" s="573"/>
    </row>
    <row r="56" spans="1:30" s="539" customFormat="1" ht="15.75" customHeight="1">
      <c r="A56" s="553" t="str">
        <f>IF(B56&lt;&gt;"",IF(AND(B56&gt;=_TM1,B56&lt;=_TM2,OR([1]TH!L55="1111",[1]TH!M55="1111")),[1]TH!D55,""),"")</f>
        <v/>
      </c>
      <c r="B56" s="568">
        <f t="shared" si="6"/>
        <v>3</v>
      </c>
      <c r="C56" s="730">
        <f t="shared" si="7"/>
        <v>42825</v>
      </c>
      <c r="D56" s="739" t="s">
        <v>951</v>
      </c>
      <c r="E56" s="731">
        <v>42825</v>
      </c>
      <c r="F56" s="732" t="s">
        <v>971</v>
      </c>
      <c r="G56" s="733"/>
      <c r="H56" s="506" t="s">
        <v>511</v>
      </c>
      <c r="I56" s="735"/>
      <c r="J56" s="735"/>
      <c r="K56" s="736">
        <v>21277730</v>
      </c>
      <c r="L56" s="737" t="s">
        <v>240</v>
      </c>
      <c r="M56" s="737" t="s">
        <v>45</v>
      </c>
      <c r="N56" s="738" t="str">
        <f>IF(AND('[1]331-CT'!$E$7=[1]TH!H55,OR(L56="331",M56="331")),"331",IF(AND(OR(L56="131",M56="131"),H56='[1]131-CT'!$E$7),"131",""))</f>
        <v/>
      </c>
      <c r="O56" s="738" t="str">
        <f>IF(AND($B56&gt;='[1]111'!$N$11,$B56&lt;='[1]111'!$O$11,OR($L56=$O$7,$M56=$O$7)),"x","")</f>
        <v/>
      </c>
      <c r="P56" s="738" t="str">
        <f>IF(AND($L56=$O$7,$B56&lt;'[1]111'!$N$11),"x","")</f>
        <v/>
      </c>
      <c r="Q56" s="738" t="str">
        <f>IF(AND($M56=$O$7,$B56&lt;'[1]111'!$N$11),"x","")</f>
        <v>x</v>
      </c>
      <c r="R56" s="738" t="str">
        <f>IF(ISERROR(FIND('[1]112'!$M$9,G56,1)),"",IF((AND(FIND('[1]112'!$M$9,G56,1)&gt;=1,$B56&gt;='[1]112'!$N$8,$B56&lt;='[1]112'!$O$8,OR($L56='[1]112'!$I$6,$M56='[1]112'!$I$6))),"x",""))</f>
        <v/>
      </c>
      <c r="S56" s="738" t="str">
        <f>IF(ISERROR(FIND('[1]112'!$M$9,G56,1)),"",IF((AND(LEFT(G56,2)=LEFT('[1]112'!$M$9,2),B56&lt;'[1]112'!$N$8,$L56='[1]112'!$I$6)),"x",""))</f>
        <v/>
      </c>
      <c r="T56" s="738" t="str">
        <f>IF(ISERROR(FIND('[1]112'!$M$9,G56,1)),"",IF((AND(RIGHT(G56,2)=RIGHT('[1]112'!$M$9,2),B56&lt;'[1]112'!$N$8,$M56='[1]112'!$I$6)),"x",""))</f>
        <v/>
      </c>
      <c r="U56" s="738" t="str">
        <f>IF(AND(B56&gt;='[1]IN-NX'!$P$3,B56&lt;='[1]IN-NX'!$Q$3,'[1]IN-NX'!$D$7=D56,OR(LEFT(L56,2)="15",AND(LEFT(M56,2)&lt;&gt;"15",LEFT(M56,2)&lt;&gt;"33"))),"x","")</f>
        <v/>
      </c>
      <c r="V56" s="738" t="str">
        <f>IF(AND(OR(LEFT([1]TH!L55,2)="15",LEFT([1]TH!M55,2)="15"),'[1]152-CT'!$J$8=[1]TH!F55),"x","")</f>
        <v/>
      </c>
      <c r="W56" s="738" t="str">
        <f>IF(AND(OR(LEFT([1]TH!L55,2)="15",LEFT([1]TH!M55,2)="15"),[1]TK!$E$7=[1]TH!F55),"x","")</f>
        <v/>
      </c>
      <c r="X56" s="738" t="str">
        <f>IF(OR([1]TH!L55=[1]TH!$X$7,M56=[1]TH!$X$7),"x","")</f>
        <v/>
      </c>
      <c r="Y56" s="738" t="str">
        <f>IF(AND(B56&lt;=[1]NKC!$N$8,B56&gt;=[1]NKC!$M$8),"x","")</f>
        <v>x</v>
      </c>
      <c r="Z56" s="584"/>
      <c r="AA56" s="573"/>
      <c r="AD56" s="573"/>
    </row>
    <row r="57" spans="1:30" s="539" customFormat="1" ht="15.75" customHeight="1">
      <c r="A57" s="553" t="str">
        <f>IF(B57&lt;&gt;"",IF(AND(B57&gt;=_TM1,B57&lt;=_TM2,OR([1]TH!L56="1111",[1]TH!M56="1111")),[1]TH!D56,""),"")</f>
        <v/>
      </c>
      <c r="B57" s="568">
        <f t="shared" si="6"/>
        <v>3</v>
      </c>
      <c r="C57" s="730">
        <f t="shared" si="7"/>
        <v>42825</v>
      </c>
      <c r="D57" s="730" t="s">
        <v>527</v>
      </c>
      <c r="E57" s="731">
        <v>42825</v>
      </c>
      <c r="F57" s="732" t="s">
        <v>952</v>
      </c>
      <c r="G57" s="733" t="s">
        <v>953</v>
      </c>
      <c r="H57" s="734"/>
      <c r="I57" s="735"/>
      <c r="J57" s="735"/>
      <c r="K57" s="736">
        <f>ROUND(K54*$G57,0)</f>
        <v>1586960</v>
      </c>
      <c r="L57" s="740" t="s">
        <v>240</v>
      </c>
      <c r="M57" s="740" t="s">
        <v>336</v>
      </c>
      <c r="N57" s="738" t="str">
        <f>IF(AND('[1]331-CT'!$E$7=[1]TH!H56,OR(L57="331",M57="331")),"331",IF(AND(OR(L57="131",M57="131"),H57='[1]131-CT'!$E$7),"131",""))</f>
        <v/>
      </c>
      <c r="O57" s="738" t="str">
        <f>IF(AND($B57&gt;='[1]111'!$N$11,$B57&lt;='[1]111'!$O$11,OR($L57=$O$7,$M57=$O$7)),"x","")</f>
        <v/>
      </c>
      <c r="P57" s="738" t="str">
        <f>IF(AND($L57=$O$7,$B57&lt;'[1]111'!$N$11),"x","")</f>
        <v/>
      </c>
      <c r="Q57" s="738" t="str">
        <f>IF(AND($M57=$O$7,$B57&lt;'[1]111'!$N$11),"x","")</f>
        <v/>
      </c>
      <c r="R57" s="738" t="str">
        <f>IF(ISERROR(FIND('[1]112'!$M$9,G57,1)),"",IF((AND(FIND('[1]112'!$M$9,G57,1)&gt;=1,$B57&gt;='[1]112'!$N$8,$B57&lt;='[1]112'!$O$8,OR($L57='[1]112'!$I$6,$M57='[1]112'!$I$6))),"x",""))</f>
        <v/>
      </c>
      <c r="S57" s="738" t="str">
        <f>IF(ISERROR(FIND('[1]112'!$M$9,G57,1)),"",IF((AND(LEFT(G57,2)=LEFT('[1]112'!$M$9,2),B57&lt;'[1]112'!$N$8,$L57='[1]112'!$I$6)),"x",""))</f>
        <v/>
      </c>
      <c r="T57" s="738" t="str">
        <f>IF(ISERROR(FIND('[1]112'!$M$9,G57,1)),"",IF((AND(RIGHT(G57,2)=RIGHT('[1]112'!$M$9,2),B57&lt;'[1]112'!$N$8,$M57='[1]112'!$I$6)),"x",""))</f>
        <v/>
      </c>
      <c r="U57" s="738" t="str">
        <f>IF(AND(B57&gt;='[1]IN-NX'!$P$3,B57&lt;='[1]IN-NX'!$Q$3,'[1]IN-NX'!$D$7=D57,OR(LEFT(L57,2)="15",AND(LEFT(M57,2)&lt;&gt;"15",LEFT(M57,2)&lt;&gt;"33"))),"x","")</f>
        <v/>
      </c>
      <c r="V57" s="738" t="str">
        <f>IF(AND(OR(LEFT([1]TH!L56,2)="15",LEFT([1]TH!M56,2)="15"),'[1]152-CT'!$J$8=[1]TH!F56),"x","")</f>
        <v/>
      </c>
      <c r="W57" s="738" t="str">
        <f>IF(AND(OR(LEFT([1]TH!L56,2)="15",LEFT([1]TH!M56,2)="15"),[1]TK!$E$7=[1]TH!F56),"x","")</f>
        <v/>
      </c>
      <c r="X57" s="738" t="str">
        <f>IF(OR([1]TH!L56=[1]TH!$X$7,M57=[1]TH!$X$7),"x","")</f>
        <v/>
      </c>
      <c r="Y57" s="738" t="str">
        <f>IF(AND(B57&lt;=[1]NKC!$N$8,B57&gt;=[1]NKC!$M$8),"x","")</f>
        <v>x</v>
      </c>
      <c r="Z57" s="584"/>
      <c r="AA57" s="573"/>
      <c r="AD57" s="573"/>
    </row>
    <row r="58" spans="1:30" s="539" customFormat="1" ht="15.75" customHeight="1">
      <c r="A58" s="553" t="str">
        <f>IF(B58&lt;&gt;"",IF(AND(B58&gt;=_TM1,B58&lt;=_TM2,OR([1]TH!L57="1111",[1]TH!M57="1111")),[1]TH!D57,""),"")</f>
        <v/>
      </c>
      <c r="B58" s="568">
        <f t="shared" si="6"/>
        <v>3</v>
      </c>
      <c r="C58" s="730">
        <f t="shared" si="7"/>
        <v>42825</v>
      </c>
      <c r="D58" s="730" t="s">
        <v>527</v>
      </c>
      <c r="E58" s="731">
        <v>42825</v>
      </c>
      <c r="F58" s="732" t="s">
        <v>954</v>
      </c>
      <c r="G58" s="733"/>
      <c r="H58" s="734"/>
      <c r="I58" s="735"/>
      <c r="J58" s="735"/>
      <c r="K58" s="736">
        <f>ROUND(G57*K55,0)</f>
        <v>314960</v>
      </c>
      <c r="L58" s="737" t="s">
        <v>240</v>
      </c>
      <c r="M58" s="741" t="s">
        <v>336</v>
      </c>
      <c r="N58" s="738" t="str">
        <f>IF(AND('[1]331-CT'!$E$7=[1]TH!H57,OR(L58="331",M58="331")),"331",IF(AND(OR(L58="131",M58="131"),H58='[1]131-CT'!$E$7),"131",""))</f>
        <v/>
      </c>
      <c r="O58" s="738" t="str">
        <f>IF(AND($B58&gt;='[1]111'!$N$11,$B58&lt;='[1]111'!$O$11,OR($L58=$O$7,$M58=$O$7)),"x","")</f>
        <v/>
      </c>
      <c r="P58" s="738" t="str">
        <f>IF(AND($L58=$O$7,$B58&lt;'[1]111'!$N$11),"x","")</f>
        <v/>
      </c>
      <c r="Q58" s="738" t="str">
        <f>IF(AND($M58=$O$7,$B58&lt;'[1]111'!$N$11),"x","")</f>
        <v/>
      </c>
      <c r="R58" s="738" t="str">
        <f>IF(ISERROR(FIND('[1]112'!$M$9,G58,1)),"",IF((AND(FIND('[1]112'!$M$9,G58,1)&gt;=1,$B58&gt;='[1]112'!$N$8,$B58&lt;='[1]112'!$O$8,OR($L58='[1]112'!$I$6,$M58='[1]112'!$I$6))),"x",""))</f>
        <v/>
      </c>
      <c r="S58" s="738" t="str">
        <f>IF(ISERROR(FIND('[1]112'!$M$9,G58,1)),"",IF((AND(LEFT(G58,2)=LEFT('[1]112'!$M$9,2),B58&lt;'[1]112'!$N$8,$L58='[1]112'!$I$6)),"x",""))</f>
        <v/>
      </c>
      <c r="T58" s="738" t="str">
        <f>IF(ISERROR(FIND('[1]112'!$M$9,G58,1)),"",IF((AND(RIGHT(G58,2)=RIGHT('[1]112'!$M$9,2),B58&lt;'[1]112'!$N$8,$M58='[1]112'!$I$6)),"x",""))</f>
        <v/>
      </c>
      <c r="U58" s="738" t="str">
        <f>IF(AND(B58&gt;='[1]IN-NX'!$P$3,B58&lt;='[1]IN-NX'!$Q$3,'[1]IN-NX'!$D$7=D58,OR(LEFT(L58,2)="15",AND(LEFT(M58,2)&lt;&gt;"15",LEFT(M58,2)&lt;&gt;"33"))),"x","")</f>
        <v/>
      </c>
      <c r="V58" s="738" t="str">
        <f>IF(AND(OR(LEFT([1]TH!L57,2)="15",LEFT([1]TH!M57,2)="15"),'[1]152-CT'!$J$8=[1]TH!F57),"x","")</f>
        <v/>
      </c>
      <c r="W58" s="738" t="str">
        <f>IF(AND(OR(LEFT([1]TH!L57,2)="15",LEFT([1]TH!M57,2)="15"),[1]TK!$E$7=[1]TH!F57),"x","")</f>
        <v/>
      </c>
      <c r="X58" s="738" t="str">
        <f>IF(OR([1]TH!L57=[1]TH!$X$7,M58=[1]TH!$X$7),"x","")</f>
        <v/>
      </c>
      <c r="Y58" s="738" t="str">
        <f>IF(AND(B58&lt;=[1]NKC!$N$8,B58&gt;=[1]NKC!$M$8),"x","")</f>
        <v>x</v>
      </c>
      <c r="Z58" s="584"/>
      <c r="AA58" s="573"/>
      <c r="AD58" s="573"/>
    </row>
    <row r="59" spans="1:30" s="539" customFormat="1" ht="15.75" customHeight="1">
      <c r="A59" s="553" t="str">
        <f>IF(B59&lt;&gt;"",IF(AND(B59&gt;=_TM1,B59&lt;=_TM2,OR([1]TH!L58="1111",[1]TH!M58="1111")),[1]TH!D58,""),"")</f>
        <v/>
      </c>
      <c r="B59" s="568">
        <f t="shared" si="6"/>
        <v>3</v>
      </c>
      <c r="C59" s="730">
        <f t="shared" si="7"/>
        <v>42825</v>
      </c>
      <c r="D59" s="739" t="s">
        <v>527</v>
      </c>
      <c r="E59" s="731">
        <v>42825</v>
      </c>
      <c r="F59" s="732" t="s">
        <v>955</v>
      </c>
      <c r="G59" s="733" t="s">
        <v>956</v>
      </c>
      <c r="H59" s="506"/>
      <c r="I59" s="735"/>
      <c r="J59" s="735"/>
      <c r="K59" s="736">
        <f>ROUND(K54*$G59,0)</f>
        <v>3570660</v>
      </c>
      <c r="L59" s="740" t="s">
        <v>239</v>
      </c>
      <c r="M59" s="740" t="s">
        <v>336</v>
      </c>
      <c r="N59" s="738" t="str">
        <f>IF(AND('[1]331-CT'!$E$7=[1]TH!H58,OR(L59="331",M59="331")),"331",IF(AND(OR(L59="131",M59="131"),H59='[1]131-CT'!$E$7),"131",""))</f>
        <v/>
      </c>
      <c r="O59" s="738" t="str">
        <f>IF(AND($B59&gt;='[1]111'!$N$11,$B59&lt;='[1]111'!$O$11,OR($L59=$O$7,$M59=$O$7)),"x","")</f>
        <v/>
      </c>
      <c r="P59" s="738" t="str">
        <f>IF(AND($L59=$O$7,$B59&lt;'[1]111'!$N$11),"x","")</f>
        <v/>
      </c>
      <c r="Q59" s="738" t="str">
        <f>IF(AND($M59=$O$7,$B59&lt;'[1]111'!$N$11),"x","")</f>
        <v/>
      </c>
      <c r="R59" s="738" t="str">
        <f>IF(ISERROR(FIND('[1]112'!$M$9,G59,1)),"",IF((AND(FIND('[1]112'!$M$9,G59,1)&gt;=1,$B59&gt;='[1]112'!$N$8,$B59&lt;='[1]112'!$O$8,OR($L59='[1]112'!$I$6,$M59='[1]112'!$I$6))),"x",""))</f>
        <v/>
      </c>
      <c r="S59" s="738" t="str">
        <f>IF(ISERROR(FIND('[1]112'!$M$9,G59,1)),"",IF((AND(LEFT(G59,2)=LEFT('[1]112'!$M$9,2),B59&lt;'[1]112'!$N$8,$L59='[1]112'!$I$6)),"x",""))</f>
        <v/>
      </c>
      <c r="T59" s="738" t="str">
        <f>IF(ISERROR(FIND('[1]112'!$M$9,G59,1)),"",IF((AND(RIGHT(G59,2)=RIGHT('[1]112'!$M$9,2),B59&lt;'[1]112'!$N$8,$M59='[1]112'!$I$6)),"x",""))</f>
        <v/>
      </c>
      <c r="U59" s="738" t="str">
        <f>IF(AND(B59&gt;='[1]IN-NX'!$P$3,B59&lt;='[1]IN-NX'!$Q$3,'[1]IN-NX'!$D$7=D59,OR(LEFT(L59,2)="15",AND(LEFT(M59,2)&lt;&gt;"15",LEFT(M59,2)&lt;&gt;"33"))),"x","")</f>
        <v/>
      </c>
      <c r="V59" s="738" t="str">
        <f>IF(AND(OR(LEFT([1]TH!L58,2)="15",LEFT([1]TH!M58,2)="15"),'[1]152-CT'!$J$8=[1]TH!F58),"x","")</f>
        <v/>
      </c>
      <c r="W59" s="738" t="str">
        <f>IF(AND(OR(LEFT([1]TH!L58,2)="15",LEFT([1]TH!M58,2)="15"),[1]TK!$E$7=[1]TH!F58),"x","")</f>
        <v/>
      </c>
      <c r="X59" s="738" t="str">
        <f>IF(OR([1]TH!L58=[1]TH!$X$7,M59=[1]TH!$X$7),"x","")</f>
        <v/>
      </c>
      <c r="Y59" s="738" t="str">
        <f>IF(AND(B59&lt;=[1]NKC!$N$8,B59&gt;=[1]NKC!$M$8),"x","")</f>
        <v>x</v>
      </c>
      <c r="Z59" s="584"/>
      <c r="AA59" s="573"/>
      <c r="AD59" s="573"/>
    </row>
    <row r="60" spans="1:30" s="539" customFormat="1" ht="15.75" customHeight="1">
      <c r="A60" s="553" t="str">
        <f>IF(B60&lt;&gt;"",IF(AND(B60&gt;=_TM1,B60&lt;=_TM2,OR([1]TH!L59="1111",[1]TH!M59="1111")),[1]TH!D59,""),"")</f>
        <v/>
      </c>
      <c r="B60" s="568">
        <f t="shared" si="6"/>
        <v>3</v>
      </c>
      <c r="C60" s="730">
        <f t="shared" si="7"/>
        <v>42825</v>
      </c>
      <c r="D60" s="730" t="s">
        <v>527</v>
      </c>
      <c r="E60" s="731">
        <v>42825</v>
      </c>
      <c r="F60" s="732" t="s">
        <v>957</v>
      </c>
      <c r="G60" s="733"/>
      <c r="H60" s="734"/>
      <c r="I60" s="735"/>
      <c r="J60" s="735"/>
      <c r="K60" s="736">
        <f>ROUND(K55*$G59,0)</f>
        <v>708660</v>
      </c>
      <c r="L60" s="737" t="s">
        <v>158</v>
      </c>
      <c r="M60" s="740" t="s">
        <v>336</v>
      </c>
      <c r="N60" s="738" t="str">
        <f>IF(AND('[1]331-CT'!$E$7=[1]TH!H59,OR(L60="331",M60="331")),"331",IF(AND(OR(L60="131",M60="131"),H60='[1]131-CT'!$E$7),"131",""))</f>
        <v/>
      </c>
      <c r="O60" s="738" t="str">
        <f>IF(AND($B60&gt;='[1]111'!$N$11,$B60&lt;='[1]111'!$O$11,OR($L60=$O$7,$M60=$O$7)),"x","")</f>
        <v/>
      </c>
      <c r="P60" s="738" t="str">
        <f>IF(AND($L60=$O$7,$B60&lt;'[1]111'!$N$11),"x","")</f>
        <v/>
      </c>
      <c r="Q60" s="738" t="str">
        <f>IF(AND($M60=$O$7,$B60&lt;'[1]111'!$N$11),"x","")</f>
        <v/>
      </c>
      <c r="R60" s="738" t="str">
        <f>IF(ISERROR(FIND('[1]112'!$M$9,G60,1)),"",IF((AND(FIND('[1]112'!$M$9,G60,1)&gt;=1,$B60&gt;='[1]112'!$N$8,$B60&lt;='[1]112'!$O$8,OR($L60='[1]112'!$I$6,$M60='[1]112'!$I$6))),"x",""))</f>
        <v/>
      </c>
      <c r="S60" s="738" t="str">
        <f>IF(ISERROR(FIND('[1]112'!$M$9,G60,1)),"",IF((AND(LEFT(G60,2)=LEFT('[1]112'!$M$9,2),B60&lt;'[1]112'!$N$8,$L60='[1]112'!$I$6)),"x",""))</f>
        <v/>
      </c>
      <c r="T60" s="738" t="str">
        <f>IF(ISERROR(FIND('[1]112'!$M$9,G60,1)),"",IF((AND(RIGHT(G60,2)=RIGHT('[1]112'!$M$9,2),B60&lt;'[1]112'!$N$8,$M60='[1]112'!$I$6)),"x",""))</f>
        <v/>
      </c>
      <c r="U60" s="738" t="str">
        <f>IF(AND(B60&gt;='[1]IN-NX'!$P$3,B60&lt;='[1]IN-NX'!$Q$3,'[1]IN-NX'!$D$7=D60,OR(LEFT(L60,2)="15",AND(LEFT(M60,2)&lt;&gt;"15",LEFT(M60,2)&lt;&gt;"33"))),"x","")</f>
        <v/>
      </c>
      <c r="V60" s="738" t="str">
        <f>IF(AND(OR(LEFT([1]TH!L59,2)="15",LEFT([1]TH!M59,2)="15"),'[1]152-CT'!$J$8=[1]TH!F59),"x","")</f>
        <v/>
      </c>
      <c r="W60" s="738" t="str">
        <f>IF(AND(OR(LEFT([1]TH!L59,2)="15",LEFT([1]TH!M59,2)="15"),[1]TK!$E$7=[1]TH!F59),"x","")</f>
        <v/>
      </c>
      <c r="X60" s="738" t="str">
        <f>IF(OR([1]TH!L59=[1]TH!$X$7,M60=[1]TH!$X$7),"x","")</f>
        <v/>
      </c>
      <c r="Y60" s="738" t="str">
        <f>IF(AND(B60&lt;=[1]NKC!$N$8,B60&gt;=[1]NKC!$M$8),"x","")</f>
        <v>x</v>
      </c>
      <c r="Z60" s="584"/>
      <c r="AA60" s="573"/>
      <c r="AD60" s="573"/>
    </row>
    <row r="61" spans="1:30" s="539" customFormat="1" ht="15.75" customHeight="1">
      <c r="A61" s="553" t="str">
        <f>IF(B61&lt;&gt;"",IF(AND(B61&gt;=_TM1,B61&lt;=_TM2,OR([1]TH!L60="1111",[1]TH!M60="1111")),[1]TH!D60,""),"")</f>
        <v/>
      </c>
      <c r="B61" s="568">
        <f t="shared" si="6"/>
        <v>3</v>
      </c>
      <c r="C61" s="730">
        <f t="shared" si="7"/>
        <v>42825</v>
      </c>
      <c r="D61" s="730" t="s">
        <v>527</v>
      </c>
      <c r="E61" s="731">
        <v>42825</v>
      </c>
      <c r="F61" s="732" t="s">
        <v>958</v>
      </c>
      <c r="G61" s="733" t="s">
        <v>959</v>
      </c>
      <c r="H61" s="734"/>
      <c r="I61" s="735"/>
      <c r="J61" s="735"/>
      <c r="K61" s="736">
        <f>ROUND(K54*$G61,0)</f>
        <v>297555</v>
      </c>
      <c r="L61" s="740" t="s">
        <v>240</v>
      </c>
      <c r="M61" s="740" t="s">
        <v>335</v>
      </c>
      <c r="N61" s="738" t="str">
        <f>IF(AND('[1]331-CT'!$E$7=[1]TH!H60,OR(L61="331",M61="331")),"331",IF(AND(OR(L61="131",M61="131"),H61='[1]131-CT'!$E$7),"131",""))</f>
        <v/>
      </c>
      <c r="O61" s="738" t="str">
        <f>IF(AND($B61&gt;='[1]111'!$N$11,$B61&lt;='[1]111'!$O$11,OR($L61=$O$7,$M61=$O$7)),"x","")</f>
        <v/>
      </c>
      <c r="P61" s="738" t="str">
        <f>IF(AND($L61=$O$7,$B61&lt;'[1]111'!$N$11),"x","")</f>
        <v/>
      </c>
      <c r="Q61" s="738" t="str">
        <f>IF(AND($M61=$O$7,$B61&lt;'[1]111'!$N$11),"x","")</f>
        <v/>
      </c>
      <c r="R61" s="738" t="str">
        <f>IF(ISERROR(FIND('[1]112'!$M$9,G61,1)),"",IF((AND(FIND('[1]112'!$M$9,G61,1)&gt;=1,$B61&gt;='[1]112'!$N$8,$B61&lt;='[1]112'!$O$8,OR($L61='[1]112'!$I$6,$M61='[1]112'!$I$6))),"x",""))</f>
        <v/>
      </c>
      <c r="S61" s="738" t="str">
        <f>IF(ISERROR(FIND('[1]112'!$M$9,G61,1)),"",IF((AND(LEFT(G61,2)=LEFT('[1]112'!$M$9,2),B61&lt;'[1]112'!$N$8,$L61='[1]112'!$I$6)),"x",""))</f>
        <v/>
      </c>
      <c r="T61" s="738" t="str">
        <f>IF(ISERROR(FIND('[1]112'!$M$9,G61,1)),"",IF((AND(RIGHT(G61,2)=RIGHT('[1]112'!$M$9,2),B61&lt;'[1]112'!$N$8,$M61='[1]112'!$I$6)),"x",""))</f>
        <v/>
      </c>
      <c r="U61" s="738" t="str">
        <f>IF(AND(B61&gt;='[1]IN-NX'!$P$3,B61&lt;='[1]IN-NX'!$Q$3,'[1]IN-NX'!$D$7=D61,OR(LEFT(L61,2)="15",AND(LEFT(M61,2)&lt;&gt;"15",LEFT(M61,2)&lt;&gt;"33"))),"x","")</f>
        <v/>
      </c>
      <c r="V61" s="738" t="str">
        <f>IF(AND(OR(LEFT([1]TH!L60,2)="15",LEFT([1]TH!M60,2)="15"),'[1]152-CT'!$J$8=[1]TH!F60),"x","")</f>
        <v/>
      </c>
      <c r="W61" s="738" t="str">
        <f>IF(AND(OR(LEFT([1]TH!L60,2)="15",LEFT([1]TH!M60,2)="15"),[1]TK!$E$7=[1]TH!F60),"x","")</f>
        <v/>
      </c>
      <c r="X61" s="738" t="str">
        <f>IF(OR([1]TH!L60=[1]TH!$X$7,M61=[1]TH!$X$7),"x","")</f>
        <v/>
      </c>
      <c r="Y61" s="738" t="str">
        <f>IF(AND(B61&lt;=[1]NKC!$N$8,B61&gt;=[1]NKC!$M$8),"x","")</f>
        <v>x</v>
      </c>
      <c r="Z61" s="584"/>
      <c r="AA61" s="573"/>
      <c r="AD61" s="573"/>
    </row>
    <row r="62" spans="1:30" s="539" customFormat="1" ht="15.75" customHeight="1">
      <c r="A62" s="553" t="str">
        <f>IF(B62&lt;&gt;"",IF(AND(B62&gt;=_TM1,B62&lt;=_TM2,OR([1]TH!L61="1111",[1]TH!M61="1111")),[1]TH!D61,""),"")</f>
        <v/>
      </c>
      <c r="B62" s="568">
        <f t="shared" si="6"/>
        <v>3</v>
      </c>
      <c r="C62" s="730">
        <f t="shared" si="7"/>
        <v>42825</v>
      </c>
      <c r="D62" s="739" t="s">
        <v>527</v>
      </c>
      <c r="E62" s="731">
        <v>42825</v>
      </c>
      <c r="F62" s="732" t="s">
        <v>960</v>
      </c>
      <c r="G62" s="733"/>
      <c r="H62" s="506"/>
      <c r="I62" s="735"/>
      <c r="J62" s="735"/>
      <c r="K62" s="736">
        <f>ROUND(K55*$G61,0)</f>
        <v>59055</v>
      </c>
      <c r="L62" s="740" t="s">
        <v>240</v>
      </c>
      <c r="M62" s="740" t="s">
        <v>335</v>
      </c>
      <c r="N62" s="738" t="str">
        <f>IF(AND('[1]331-CT'!$E$7=[1]TH!H61,OR(L62="331",M62="331")),"331",IF(AND(OR(L62="131",M62="131"),H62='[1]131-CT'!$E$7),"131",""))</f>
        <v/>
      </c>
      <c r="O62" s="738" t="str">
        <f>IF(AND($B62&gt;='[1]111'!$N$11,$B62&lt;='[1]111'!$O$11,OR($L62=$O$7,$M62=$O$7)),"x","")</f>
        <v/>
      </c>
      <c r="P62" s="738" t="str">
        <f>IF(AND($L62=$O$7,$B62&lt;'[1]111'!$N$11),"x","")</f>
        <v/>
      </c>
      <c r="Q62" s="738" t="str">
        <f>IF(AND($M62=$O$7,$B62&lt;'[1]111'!$N$11),"x","")</f>
        <v/>
      </c>
      <c r="R62" s="738" t="str">
        <f>IF(ISERROR(FIND('[1]112'!$M$9,G62,1)),"",IF((AND(FIND('[1]112'!$M$9,G62,1)&gt;=1,$B62&gt;='[1]112'!$N$8,$B62&lt;='[1]112'!$O$8,OR($L62='[1]112'!$I$6,$M62='[1]112'!$I$6))),"x",""))</f>
        <v/>
      </c>
      <c r="S62" s="738" t="str">
        <f>IF(ISERROR(FIND('[1]112'!$M$9,G62,1)),"",IF((AND(LEFT(G62,2)=LEFT('[1]112'!$M$9,2),B62&lt;'[1]112'!$N$8,$L62='[1]112'!$I$6)),"x",""))</f>
        <v/>
      </c>
      <c r="T62" s="738" t="str">
        <f>IF(ISERROR(FIND('[1]112'!$M$9,G62,1)),"",IF((AND(RIGHT(G62,2)=RIGHT('[1]112'!$M$9,2),B62&lt;'[1]112'!$N$8,$M62='[1]112'!$I$6)),"x",""))</f>
        <v/>
      </c>
      <c r="U62" s="738" t="str">
        <f>IF(AND(B62&gt;='[1]IN-NX'!$P$3,B62&lt;='[1]IN-NX'!$Q$3,'[1]IN-NX'!$D$7=D62,OR(LEFT(L62,2)="15",AND(LEFT(M62,2)&lt;&gt;"15",LEFT(M62,2)&lt;&gt;"33"))),"x","")</f>
        <v/>
      </c>
      <c r="V62" s="738" t="str">
        <f>IF(AND(OR(LEFT([1]TH!L61,2)="15",LEFT([1]TH!M61,2)="15"),'[1]152-CT'!$J$8=[1]TH!F61),"x","")</f>
        <v/>
      </c>
      <c r="W62" s="738" t="str">
        <f>IF(AND(OR(LEFT([1]TH!L61,2)="15",LEFT([1]TH!M61,2)="15"),[1]TK!$E$7=[1]TH!F61),"x","")</f>
        <v/>
      </c>
      <c r="X62" s="738" t="str">
        <f>IF(OR([1]TH!L61=[1]TH!$X$7,M62=[1]TH!$X$7),"x","")</f>
        <v/>
      </c>
      <c r="Y62" s="738" t="str">
        <f>IF(AND(B62&lt;=[1]NKC!$N$8,B62&gt;=[1]NKC!$M$8),"x","")</f>
        <v>x</v>
      </c>
      <c r="Z62" s="584"/>
      <c r="AA62" s="573"/>
      <c r="AD62" s="573"/>
    </row>
    <row r="63" spans="1:30" s="539" customFormat="1" ht="15.75" customHeight="1">
      <c r="A63" s="553" t="str">
        <f>IF(B63&lt;&gt;"",IF(AND(B63&gt;=_TM1,B63&lt;=_TM2,OR([1]TH!L62="1111",[1]TH!M62="1111")),[1]TH!D62,""),"")</f>
        <v/>
      </c>
      <c r="B63" s="568">
        <f t="shared" si="6"/>
        <v>3</v>
      </c>
      <c r="C63" s="730">
        <f t="shared" si="7"/>
        <v>42825</v>
      </c>
      <c r="D63" s="730" t="s">
        <v>527</v>
      </c>
      <c r="E63" s="731">
        <v>42825</v>
      </c>
      <c r="F63" s="732" t="s">
        <v>961</v>
      </c>
      <c r="G63" s="733" t="s">
        <v>962</v>
      </c>
      <c r="H63" s="734"/>
      <c r="I63" s="735"/>
      <c r="J63" s="735"/>
      <c r="K63" s="736">
        <f>ROUND(K54*$G63,0)</f>
        <v>595110</v>
      </c>
      <c r="L63" s="740" t="s">
        <v>239</v>
      </c>
      <c r="M63" s="740" t="s">
        <v>335</v>
      </c>
      <c r="N63" s="738" t="str">
        <f>IF(AND('[1]331-CT'!$E$7=[1]TH!H62,OR(L63="331",M63="331")),"331",IF(AND(OR(L63="131",M63="131"),H63='[1]131-CT'!$E$7),"131",""))</f>
        <v/>
      </c>
      <c r="O63" s="738" t="str">
        <f>IF(AND($B63&gt;='[1]111'!$N$11,$B63&lt;='[1]111'!$O$11,OR($L63=$O$7,$M63=$O$7)),"x","")</f>
        <v/>
      </c>
      <c r="P63" s="738" t="str">
        <f>IF(AND($L63=$O$7,$B63&lt;'[1]111'!$N$11),"x","")</f>
        <v/>
      </c>
      <c r="Q63" s="738" t="str">
        <f>IF(AND($M63=$O$7,$B63&lt;'[1]111'!$N$11),"x","")</f>
        <v/>
      </c>
      <c r="R63" s="738" t="str">
        <f>IF(ISERROR(FIND('[1]112'!$M$9,G63,1)),"",IF((AND(FIND('[1]112'!$M$9,G63,1)&gt;=1,$B63&gt;='[1]112'!$N$8,$B63&lt;='[1]112'!$O$8,OR($L63='[1]112'!$I$6,$M63='[1]112'!$I$6))),"x",""))</f>
        <v/>
      </c>
      <c r="S63" s="738" t="str">
        <f>IF(ISERROR(FIND('[1]112'!$M$9,G63,1)),"",IF((AND(LEFT(G63,2)=LEFT('[1]112'!$M$9,2),B63&lt;'[1]112'!$N$8,$L63='[1]112'!$I$6)),"x",""))</f>
        <v/>
      </c>
      <c r="T63" s="738" t="str">
        <f>IF(ISERROR(FIND('[1]112'!$M$9,G63,1)),"",IF((AND(RIGHT(G63,2)=RIGHT('[1]112'!$M$9,2),B63&lt;'[1]112'!$N$8,$M63='[1]112'!$I$6)),"x",""))</f>
        <v/>
      </c>
      <c r="U63" s="738" t="str">
        <f>IF(AND(B63&gt;='[1]IN-NX'!$P$3,B63&lt;='[1]IN-NX'!$Q$3,'[1]IN-NX'!$D$7=D63,OR(LEFT(L63,2)="15",AND(LEFT(M63,2)&lt;&gt;"15",LEFT(M63,2)&lt;&gt;"33"))),"x","")</f>
        <v/>
      </c>
      <c r="V63" s="738" t="str">
        <f>IF(AND(OR(LEFT([1]TH!L62,2)="15",LEFT([1]TH!M62,2)="15"),'[1]152-CT'!$J$8=[1]TH!F62),"x","")</f>
        <v/>
      </c>
      <c r="W63" s="738" t="str">
        <f>IF(AND(OR(LEFT([1]TH!L62,2)="15",LEFT([1]TH!M62,2)="15"),[1]TK!$E$7=[1]TH!F62),"x","")</f>
        <v/>
      </c>
      <c r="X63" s="738" t="str">
        <f>IF(OR([1]TH!L62=[1]TH!$X$7,M63=[1]TH!$X$7),"x","")</f>
        <v/>
      </c>
      <c r="Y63" s="738" t="str">
        <f>IF(AND(B63&lt;=[1]NKC!$N$8,B63&gt;=[1]NKC!$M$8),"x","")</f>
        <v>x</v>
      </c>
      <c r="Z63" s="584"/>
      <c r="AA63" s="573"/>
      <c r="AD63" s="573"/>
    </row>
    <row r="64" spans="1:30" s="539" customFormat="1" ht="15.75" customHeight="1">
      <c r="A64" s="553" t="str">
        <f>IF(B64&lt;&gt;"",IF(AND(B64&gt;=_TM1,B64&lt;=_TM2,OR([1]TH!L63="1111",[1]TH!M63="1111")),[1]TH!D63,""),"")</f>
        <v/>
      </c>
      <c r="B64" s="568">
        <f t="shared" si="6"/>
        <v>3</v>
      </c>
      <c r="C64" s="730">
        <f t="shared" si="7"/>
        <v>42825</v>
      </c>
      <c r="D64" s="730" t="s">
        <v>527</v>
      </c>
      <c r="E64" s="731">
        <v>42825</v>
      </c>
      <c r="F64" s="732" t="s">
        <v>963</v>
      </c>
      <c r="G64" s="733"/>
      <c r="H64" s="734"/>
      <c r="I64" s="735"/>
      <c r="J64" s="735"/>
      <c r="K64" s="736">
        <f>ROUND(K55*$G63,0)</f>
        <v>118110</v>
      </c>
      <c r="L64" s="737" t="s">
        <v>158</v>
      </c>
      <c r="M64" s="740" t="s">
        <v>335</v>
      </c>
      <c r="N64" s="738" t="str">
        <f>IF(AND('[1]331-CT'!$E$7=[1]TH!H63,OR(L64="331",M64="331")),"331",IF(AND(OR(L64="131",M64="131"),H64='[1]131-CT'!$E$7),"131",""))</f>
        <v/>
      </c>
      <c r="O64" s="738" t="str">
        <f>IF(AND($B64&gt;='[1]111'!$N$11,$B64&lt;='[1]111'!$O$11,OR($L64=$O$7,$M64=$O$7)),"x","")</f>
        <v/>
      </c>
      <c r="P64" s="738" t="str">
        <f>IF(AND($L64=$O$7,$B64&lt;'[1]111'!$N$11),"x","")</f>
        <v/>
      </c>
      <c r="Q64" s="738" t="str">
        <f>IF(AND($M64=$O$7,$B64&lt;'[1]111'!$N$11),"x","")</f>
        <v/>
      </c>
      <c r="R64" s="738" t="str">
        <f>IF(ISERROR(FIND('[1]112'!$M$9,G64,1)),"",IF((AND(FIND('[1]112'!$M$9,G64,1)&gt;=1,$B64&gt;='[1]112'!$N$8,$B64&lt;='[1]112'!$O$8,OR($L64='[1]112'!$I$6,$M64='[1]112'!$I$6))),"x",""))</f>
        <v/>
      </c>
      <c r="S64" s="738" t="str">
        <f>IF(ISERROR(FIND('[1]112'!$M$9,G64,1)),"",IF((AND(LEFT(G64,2)=LEFT('[1]112'!$M$9,2),B64&lt;'[1]112'!$N$8,$L64='[1]112'!$I$6)),"x",""))</f>
        <v/>
      </c>
      <c r="T64" s="738" t="str">
        <f>IF(ISERROR(FIND('[1]112'!$M$9,G64,1)),"",IF((AND(RIGHT(G64,2)=RIGHT('[1]112'!$M$9,2),B64&lt;'[1]112'!$N$8,$M64='[1]112'!$I$6)),"x",""))</f>
        <v/>
      </c>
      <c r="U64" s="738" t="str">
        <f>IF(AND(B64&gt;='[1]IN-NX'!$P$3,B64&lt;='[1]IN-NX'!$Q$3,'[1]IN-NX'!$D$7=D64,OR(LEFT(L64,2)="15",AND(LEFT(M64,2)&lt;&gt;"15",LEFT(M64,2)&lt;&gt;"33"))),"x","")</f>
        <v/>
      </c>
      <c r="V64" s="738" t="str">
        <f>IF(AND(OR(LEFT([1]TH!L63,2)="15",LEFT([1]TH!M63,2)="15"),'[1]152-CT'!$J$8=[1]TH!F63),"x","")</f>
        <v/>
      </c>
      <c r="W64" s="738" t="str">
        <f>IF(AND(OR(LEFT([1]TH!L63,2)="15",LEFT([1]TH!M63,2)="15"),[1]TK!$E$7=[1]TH!F63),"x","")</f>
        <v/>
      </c>
      <c r="X64" s="738" t="str">
        <f>IF(OR([1]TH!L63=[1]TH!$X$7,M64=[1]TH!$X$7),"x","")</f>
        <v/>
      </c>
      <c r="Y64" s="738" t="str">
        <f>IF(AND(B64&lt;=[1]NKC!$N$8,B64&gt;=[1]NKC!$M$8),"x","")</f>
        <v>x</v>
      </c>
      <c r="Z64" s="584"/>
      <c r="AA64" s="573"/>
      <c r="AD64" s="573"/>
    </row>
    <row r="65" spans="1:30" s="539" customFormat="1" ht="15.75" customHeight="1">
      <c r="A65" s="553" t="str">
        <f>IF(B65&lt;&gt;"",IF(AND(B65&gt;=_TM1,B65&lt;=_TM2,OR([1]TH!L64="1111",[1]TH!M64="1111")),[1]TH!D64,""),"")</f>
        <v/>
      </c>
      <c r="B65" s="568">
        <f t="shared" si="6"/>
        <v>3</v>
      </c>
      <c r="C65" s="730">
        <f t="shared" si="7"/>
        <v>42825</v>
      </c>
      <c r="D65" s="739" t="s">
        <v>527</v>
      </c>
      <c r="E65" s="731">
        <v>42825</v>
      </c>
      <c r="F65" s="732" t="s">
        <v>964</v>
      </c>
      <c r="G65" s="733" t="s">
        <v>965</v>
      </c>
      <c r="H65" s="506"/>
      <c r="I65" s="735"/>
      <c r="J65" s="735"/>
      <c r="K65" s="736">
        <f>ROUND(K54*$G65,0)</f>
        <v>198370</v>
      </c>
      <c r="L65" s="740" t="s">
        <v>240</v>
      </c>
      <c r="M65" s="740" t="s">
        <v>339</v>
      </c>
      <c r="N65" s="738" t="str">
        <f>IF(AND('[1]331-CT'!$E$7=[1]TH!H64,OR(L65="331",M65="331")),"331",IF(AND(OR(L65="131",M65="131"),H65='[1]131-CT'!$E$7),"131",""))</f>
        <v/>
      </c>
      <c r="O65" s="738" t="str">
        <f>IF(AND($B65&gt;='[1]111'!$N$11,$B65&lt;='[1]111'!$O$11,OR($L65=$O$7,$M65=$O$7)),"x","")</f>
        <v/>
      </c>
      <c r="P65" s="738" t="str">
        <f>IF(AND($L65=$O$7,$B65&lt;'[1]111'!$N$11),"x","")</f>
        <v/>
      </c>
      <c r="Q65" s="738" t="str">
        <f>IF(AND($M65=$O$7,$B65&lt;'[1]111'!$N$11),"x","")</f>
        <v/>
      </c>
      <c r="R65" s="738" t="str">
        <f>IF(ISERROR(FIND('[1]112'!$M$9,G65,1)),"",IF((AND(FIND('[1]112'!$M$9,G65,1)&gt;=1,$B65&gt;='[1]112'!$N$8,$B65&lt;='[1]112'!$O$8,OR($L65='[1]112'!$I$6,$M65='[1]112'!$I$6))),"x",""))</f>
        <v/>
      </c>
      <c r="S65" s="738" t="str">
        <f>IF(ISERROR(FIND('[1]112'!$M$9,G65,1)),"",IF((AND(LEFT(G65,2)=LEFT('[1]112'!$M$9,2),B65&lt;'[1]112'!$N$8,$L65='[1]112'!$I$6)),"x",""))</f>
        <v/>
      </c>
      <c r="T65" s="738" t="str">
        <f>IF(ISERROR(FIND('[1]112'!$M$9,G65,1)),"",IF((AND(RIGHT(G65,2)=RIGHT('[1]112'!$M$9,2),B65&lt;'[1]112'!$N$8,$M65='[1]112'!$I$6)),"x",""))</f>
        <v/>
      </c>
      <c r="U65" s="738" t="str">
        <f>IF(AND(B65&gt;='[1]IN-NX'!$P$3,B65&lt;='[1]IN-NX'!$Q$3,'[1]IN-NX'!$D$7=D65,OR(LEFT(L65,2)="15",AND(LEFT(M65,2)&lt;&gt;"15",LEFT(M65,2)&lt;&gt;"33"))),"x","")</f>
        <v/>
      </c>
      <c r="V65" s="738" t="str">
        <f>IF(AND(OR(LEFT([1]TH!L64,2)="15",LEFT([1]TH!M64,2)="15"),'[1]152-CT'!$J$8=[1]TH!F64),"x","")</f>
        <v/>
      </c>
      <c r="W65" s="738" t="str">
        <f>IF(AND(OR(LEFT([1]TH!L64,2)="15",LEFT([1]TH!M64,2)="15"),[1]TK!$E$7=[1]TH!F64),"x","")</f>
        <v/>
      </c>
      <c r="X65" s="738" t="str">
        <f>IF(OR([1]TH!L64=[1]TH!$X$7,M65=[1]TH!$X$7),"x","")</f>
        <v/>
      </c>
      <c r="Y65" s="738" t="str">
        <f>IF(AND(B65&lt;=[1]NKC!$N$8,B65&gt;=[1]NKC!$M$8),"x","")</f>
        <v>x</v>
      </c>
      <c r="Z65" s="584"/>
      <c r="AA65" s="573"/>
      <c r="AD65" s="573"/>
    </row>
    <row r="66" spans="1:30" s="539" customFormat="1" ht="15.75" customHeight="1">
      <c r="A66" s="553" t="str">
        <f>IF(B66&lt;&gt;"",IF(AND(B66&gt;=_TM1,B66&lt;=_TM2,OR([1]TH!L65="1111",[1]TH!M65="1111")),[1]TH!D65,""),"")</f>
        <v/>
      </c>
      <c r="B66" s="568">
        <f t="shared" si="6"/>
        <v>3</v>
      </c>
      <c r="C66" s="730">
        <f t="shared" si="7"/>
        <v>42825</v>
      </c>
      <c r="D66" s="730" t="s">
        <v>527</v>
      </c>
      <c r="E66" s="731">
        <v>42825</v>
      </c>
      <c r="F66" s="732" t="s">
        <v>966</v>
      </c>
      <c r="G66" s="733"/>
      <c r="H66" s="734"/>
      <c r="I66" s="735"/>
      <c r="J66" s="735"/>
      <c r="K66" s="736">
        <f>ROUND(K55*$G65,0)</f>
        <v>39370</v>
      </c>
      <c r="L66" s="740" t="s">
        <v>240</v>
      </c>
      <c r="M66" s="740" t="s">
        <v>339</v>
      </c>
      <c r="N66" s="738" t="str">
        <f>IF(AND('[1]331-CT'!$E$7=[1]TH!H65,OR(L66="331",M66="331")),"331",IF(AND(OR(L66="131",M66="131"),H66='[1]131-CT'!$E$7),"131",""))</f>
        <v/>
      </c>
      <c r="O66" s="738" t="str">
        <f>IF(AND($B66&gt;='[1]111'!$N$11,$B66&lt;='[1]111'!$O$11,OR($L66=$O$7,$M66=$O$7)),"x","")</f>
        <v/>
      </c>
      <c r="P66" s="738" t="str">
        <f>IF(AND($L66=$O$7,$B66&lt;'[1]111'!$N$11),"x","")</f>
        <v/>
      </c>
      <c r="Q66" s="738" t="str">
        <f>IF(AND($M66=$O$7,$B66&lt;'[1]111'!$N$11),"x","")</f>
        <v/>
      </c>
      <c r="R66" s="738" t="str">
        <f>IF(ISERROR(FIND('[1]112'!$M$9,G66,1)),"",IF((AND(FIND('[1]112'!$M$9,G66,1)&gt;=1,$B66&gt;='[1]112'!$N$8,$B66&lt;='[1]112'!$O$8,OR($L66='[1]112'!$I$6,$M66='[1]112'!$I$6))),"x",""))</f>
        <v/>
      </c>
      <c r="S66" s="738" t="str">
        <f>IF(ISERROR(FIND('[1]112'!$M$9,G66,1)),"",IF((AND(LEFT(G66,2)=LEFT('[1]112'!$M$9,2),B66&lt;'[1]112'!$N$8,$L66='[1]112'!$I$6)),"x",""))</f>
        <v/>
      </c>
      <c r="T66" s="738" t="str">
        <f>IF(ISERROR(FIND('[1]112'!$M$9,G66,1)),"",IF((AND(RIGHT(G66,2)=RIGHT('[1]112'!$M$9,2),B66&lt;'[1]112'!$N$8,$M66='[1]112'!$I$6)),"x",""))</f>
        <v/>
      </c>
      <c r="U66" s="738" t="str">
        <f>IF(AND(B66&gt;='[1]IN-NX'!$P$3,B66&lt;='[1]IN-NX'!$Q$3,'[1]IN-NX'!$D$7=D66,OR(LEFT(L66,2)="15",AND(LEFT(M66,2)&lt;&gt;"15",LEFT(M66,2)&lt;&gt;"33"))),"x","")</f>
        <v/>
      </c>
      <c r="V66" s="738" t="str">
        <f>IF(AND(OR(LEFT([1]TH!L65,2)="15",LEFT([1]TH!M65,2)="15"),'[1]152-CT'!$J$8=[1]TH!F65),"x","")</f>
        <v/>
      </c>
      <c r="W66" s="738" t="str">
        <f>IF(AND(OR(LEFT([1]TH!L65,2)="15",LEFT([1]TH!M65,2)="15"),[1]TK!$E$7=[1]TH!F65),"x","")</f>
        <v/>
      </c>
      <c r="X66" s="738" t="str">
        <f>IF(OR([1]TH!L65=[1]TH!$X$7,M66=[1]TH!$X$7),"x","")</f>
        <v/>
      </c>
      <c r="Y66" s="738" t="str">
        <f>IF(AND(B66&lt;=[1]NKC!$N$8,B66&gt;=[1]NKC!$M$8),"x","")</f>
        <v>x</v>
      </c>
      <c r="Z66" s="584"/>
      <c r="AA66" s="573"/>
      <c r="AD66" s="573"/>
    </row>
    <row r="67" spans="1:30" s="539" customFormat="1" ht="15.75" customHeight="1">
      <c r="A67" s="553" t="str">
        <f>IF(B67&lt;&gt;"",IF(AND(B67&gt;=_TM1,B67&lt;=_TM2,OR([1]TH!L66="1111",[1]TH!M66="1111")),[1]TH!D66,""),"")</f>
        <v/>
      </c>
      <c r="B67" s="568">
        <f t="shared" si="6"/>
        <v>3</v>
      </c>
      <c r="C67" s="730">
        <f t="shared" si="7"/>
        <v>42825</v>
      </c>
      <c r="D67" s="730" t="s">
        <v>527</v>
      </c>
      <c r="E67" s="731">
        <v>42825</v>
      </c>
      <c r="F67" s="732" t="s">
        <v>967</v>
      </c>
      <c r="G67" s="733" t="s">
        <v>965</v>
      </c>
      <c r="H67" s="734"/>
      <c r="I67" s="735"/>
      <c r="J67" s="735"/>
      <c r="K67" s="736">
        <f>K65</f>
        <v>198370</v>
      </c>
      <c r="L67" s="740" t="s">
        <v>239</v>
      </c>
      <c r="M67" s="740" t="s">
        <v>339</v>
      </c>
      <c r="N67" s="738" t="str">
        <f>IF(AND('[1]331-CT'!$E$7=[1]TH!H66,OR(L67="331",M67="331")),"331",IF(AND(OR(L67="131",M67="131"),H67='[1]131-CT'!$E$7),"131",""))</f>
        <v/>
      </c>
      <c r="O67" s="738" t="str">
        <f>IF(AND($B67&gt;='[1]111'!$N$11,$B67&lt;='[1]111'!$O$11,OR($L67=$O$7,$M67=$O$7)),"x","")</f>
        <v/>
      </c>
      <c r="P67" s="738" t="str">
        <f>IF(AND($L67=$O$7,$B67&lt;'[1]111'!$N$11),"x","")</f>
        <v/>
      </c>
      <c r="Q67" s="738" t="str">
        <f>IF(AND($M67=$O$7,$B67&lt;'[1]111'!$N$11),"x","")</f>
        <v/>
      </c>
      <c r="R67" s="738" t="str">
        <f>IF(ISERROR(FIND('[1]112'!$M$9,G67,1)),"",IF((AND(FIND('[1]112'!$M$9,G67,1)&gt;=1,$B67&gt;='[1]112'!$N$8,$B67&lt;='[1]112'!$O$8,OR($L67='[1]112'!$I$6,$M67='[1]112'!$I$6))),"x",""))</f>
        <v/>
      </c>
      <c r="S67" s="738" t="str">
        <f>IF(ISERROR(FIND('[1]112'!$M$9,G67,1)),"",IF((AND(LEFT(G67,2)=LEFT('[1]112'!$M$9,2),B67&lt;'[1]112'!$N$8,$L67='[1]112'!$I$6)),"x",""))</f>
        <v/>
      </c>
      <c r="T67" s="738" t="str">
        <f>IF(ISERROR(FIND('[1]112'!$M$9,G67,1)),"",IF((AND(RIGHT(G67,2)=RIGHT('[1]112'!$M$9,2),B67&lt;'[1]112'!$N$8,$M67='[1]112'!$I$6)),"x",""))</f>
        <v/>
      </c>
      <c r="U67" s="738" t="str">
        <f>IF(AND(B67&gt;='[1]IN-NX'!$P$3,B67&lt;='[1]IN-NX'!$Q$3,'[1]IN-NX'!$D$7=D67,OR(LEFT(L67,2)="15",AND(LEFT(M67,2)&lt;&gt;"15",LEFT(M67,2)&lt;&gt;"33"))),"x","")</f>
        <v/>
      </c>
      <c r="V67" s="738" t="str">
        <f>IF(AND(OR(LEFT([1]TH!L66,2)="15",LEFT([1]TH!M66,2)="15"),'[1]152-CT'!$J$8=[1]TH!F66),"x","")</f>
        <v/>
      </c>
      <c r="W67" s="738" t="str">
        <f>IF(AND(OR(LEFT([1]TH!L66,2)="15",LEFT([1]TH!M66,2)="15"),[1]TK!$E$7=[1]TH!F66),"x","")</f>
        <v/>
      </c>
      <c r="X67" s="738" t="str">
        <f>IF(OR([1]TH!L66=[1]TH!$X$7,M67=[1]TH!$X$7),"x","")</f>
        <v/>
      </c>
      <c r="Y67" s="738" t="str">
        <f>IF(AND(B67&lt;=[1]NKC!$N$8,B67&gt;=[1]NKC!$M$8),"x","")</f>
        <v>x</v>
      </c>
      <c r="Z67" s="584"/>
      <c r="AA67" s="573"/>
      <c r="AD67" s="573"/>
    </row>
    <row r="68" spans="1:30" s="539" customFormat="1" ht="15.75" customHeight="1">
      <c r="A68" s="553" t="str">
        <f>IF(B68&lt;&gt;"",IF(AND(B68&gt;=_TM1,B68&lt;=_TM2,OR([1]TH!L67="1111",[1]TH!M67="1111")),[1]TH!D67,""),"")</f>
        <v/>
      </c>
      <c r="B68" s="568">
        <f t="shared" si="6"/>
        <v>3</v>
      </c>
      <c r="C68" s="730">
        <f t="shared" si="7"/>
        <v>42825</v>
      </c>
      <c r="D68" s="739" t="s">
        <v>527</v>
      </c>
      <c r="E68" s="731">
        <v>42825</v>
      </c>
      <c r="F68" s="732" t="s">
        <v>968</v>
      </c>
      <c r="G68" s="733"/>
      <c r="H68" s="506"/>
      <c r="I68" s="735"/>
      <c r="J68" s="735"/>
      <c r="K68" s="736">
        <f>K66</f>
        <v>39370</v>
      </c>
      <c r="L68" s="737" t="s">
        <v>158</v>
      </c>
      <c r="M68" s="740" t="s">
        <v>339</v>
      </c>
      <c r="N68" s="738" t="str">
        <f>IF(AND('[1]331-CT'!$E$7=[1]TH!H67,OR(L68="331",M68="331")),"331",IF(AND(OR(L68="131",M68="131"),H68='[1]131-CT'!$E$7),"131",""))</f>
        <v/>
      </c>
      <c r="O68" s="738" t="str">
        <f>IF(AND($B68&gt;='[1]111'!$N$11,$B68&lt;='[1]111'!$O$11,OR($L68=$O$7,$M68=$O$7)),"x","")</f>
        <v/>
      </c>
      <c r="P68" s="738" t="str">
        <f>IF(AND($L68=$O$7,$B68&lt;'[1]111'!$N$11),"x","")</f>
        <v/>
      </c>
      <c r="Q68" s="738" t="str">
        <f>IF(AND($M68=$O$7,$B68&lt;'[1]111'!$N$11),"x","")</f>
        <v/>
      </c>
      <c r="R68" s="738" t="str">
        <f>IF(ISERROR(FIND('[1]112'!$M$9,G68,1)),"",IF((AND(FIND('[1]112'!$M$9,G68,1)&gt;=1,$B68&gt;='[1]112'!$N$8,$B68&lt;='[1]112'!$O$8,OR($L68='[1]112'!$I$6,$M68='[1]112'!$I$6))),"x",""))</f>
        <v/>
      </c>
      <c r="S68" s="738" t="str">
        <f>IF(ISERROR(FIND('[1]112'!$M$9,G68,1)),"",IF((AND(LEFT(G68,2)=LEFT('[1]112'!$M$9,2),B68&lt;'[1]112'!$N$8,$L68='[1]112'!$I$6)),"x",""))</f>
        <v/>
      </c>
      <c r="T68" s="738" t="str">
        <f>IF(ISERROR(FIND('[1]112'!$M$9,G68,1)),"",IF((AND(RIGHT(G68,2)=RIGHT('[1]112'!$M$9,2),B68&lt;'[1]112'!$N$8,$M68='[1]112'!$I$6)),"x",""))</f>
        <v/>
      </c>
      <c r="U68" s="738" t="str">
        <f>IF(AND(B68&gt;='[1]IN-NX'!$P$3,B68&lt;='[1]IN-NX'!$Q$3,'[1]IN-NX'!$D$7=D68,OR(LEFT(L68,2)="15",AND(LEFT(M68,2)&lt;&gt;"15",LEFT(M68,2)&lt;&gt;"33"))),"x","")</f>
        <v/>
      </c>
      <c r="V68" s="738" t="str">
        <f>IF(AND(OR(LEFT([1]TH!L67,2)="15",LEFT([1]TH!M67,2)="15"),'[1]152-CT'!$J$8=[1]TH!F67),"x","")</f>
        <v/>
      </c>
      <c r="W68" s="738" t="str">
        <f>IF(AND(OR(LEFT([1]TH!L67,2)="15",LEFT([1]TH!M67,2)="15"),[1]TK!$E$7=[1]TH!F67),"x","")</f>
        <v/>
      </c>
      <c r="X68" s="738" t="str">
        <f>IF(OR([1]TH!L67=[1]TH!$X$7,M68=[1]TH!$X$7),"x","")</f>
        <v/>
      </c>
      <c r="Y68" s="738" t="str">
        <f>IF(AND(B68&lt;=[1]NKC!$N$8,B68&gt;=[1]NKC!$M$8),"x","")</f>
        <v>x</v>
      </c>
      <c r="Z68" s="584"/>
      <c r="AA68" s="573"/>
      <c r="AD68" s="573"/>
    </row>
    <row r="69" spans="1:30" s="539" customFormat="1" ht="15.75" customHeight="1">
      <c r="A69" s="567" t="str">
        <f>IF(B69&lt;&gt;"",IF(AND(B69&gt;=_TM1,B69&lt;=_TM2,OR(TH!L69="1111",TH!M69="1111")),TH!D69,""),"")</f>
        <v/>
      </c>
      <c r="B69" s="568">
        <f t="shared" ref="B69:B106" si="8">IF(C69&lt;&gt;"",MONTH(C69),"")</f>
        <v>1</v>
      </c>
      <c r="C69" s="349">
        <f>E69</f>
        <v>42739</v>
      </c>
      <c r="D69" s="349" t="s">
        <v>507</v>
      </c>
      <c r="E69" s="349">
        <v>42739</v>
      </c>
      <c r="F69" s="279" t="s">
        <v>510</v>
      </c>
      <c r="G69" s="348" t="s">
        <v>316</v>
      </c>
      <c r="H69" s="507" t="s">
        <v>511</v>
      </c>
      <c r="I69" s="340"/>
      <c r="J69" s="340"/>
      <c r="K69" s="569">
        <v>3280000</v>
      </c>
      <c r="L69" s="570" t="s">
        <v>24</v>
      </c>
      <c r="M69" s="570" t="s">
        <v>45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>x</v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/>
      <c r="AB69" s="573"/>
    </row>
    <row r="70" spans="1:30" s="539" customFormat="1" ht="15.75" customHeight="1">
      <c r="A70" s="567" t="str">
        <f>IF(B70&lt;&gt;"",IF(AND(B70&gt;=_TM1,B70&lt;=_TM2,OR(TH!L70="1111",TH!M70="1111")),TH!D70,""),"")</f>
        <v/>
      </c>
      <c r="B70" s="568">
        <f t="shared" si="8"/>
        <v>1</v>
      </c>
      <c r="C70" s="349">
        <f t="shared" ref="C70:C81" si="9">E70</f>
        <v>42740</v>
      </c>
      <c r="D70" s="349" t="s">
        <v>507</v>
      </c>
      <c r="E70" s="349">
        <v>42740</v>
      </c>
      <c r="F70" s="279" t="s">
        <v>508</v>
      </c>
      <c r="G70" s="348" t="s">
        <v>316</v>
      </c>
      <c r="H70" s="506" t="s">
        <v>313</v>
      </c>
      <c r="I70" s="340"/>
      <c r="J70" s="340"/>
      <c r="K70" s="569">
        <v>40277600</v>
      </c>
      <c r="L70" s="570" t="s">
        <v>24</v>
      </c>
      <c r="M70" s="570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/>
      <c r="AB70" s="573"/>
    </row>
    <row r="71" spans="1:30" s="539" customFormat="1" ht="15.75" customHeight="1">
      <c r="A71" s="567" t="str">
        <f>IF(B71&lt;&gt;"",IF(AND(B71&gt;=_TM1,B71&lt;=_TM2,OR(TH!L71="1111",TH!M71="1111")),TH!D71,""),"")</f>
        <v/>
      </c>
      <c r="B71" s="568">
        <f t="shared" si="8"/>
        <v>1</v>
      </c>
      <c r="C71" s="349">
        <f t="shared" si="9"/>
        <v>42741</v>
      </c>
      <c r="D71" s="349" t="s">
        <v>507</v>
      </c>
      <c r="E71" s="574">
        <v>42741</v>
      </c>
      <c r="F71" s="279" t="s">
        <v>508</v>
      </c>
      <c r="G71" s="348" t="s">
        <v>316</v>
      </c>
      <c r="H71" s="507" t="s">
        <v>305</v>
      </c>
      <c r="I71" s="340"/>
      <c r="J71" s="340"/>
      <c r="K71" s="569">
        <v>287127500</v>
      </c>
      <c r="L71" s="570" t="s">
        <v>24</v>
      </c>
      <c r="M71" s="570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  <c r="AB71" s="573"/>
    </row>
    <row r="72" spans="1:30" s="539" customFormat="1" ht="15.75" customHeight="1">
      <c r="A72" s="567" t="str">
        <f>IF(B72&lt;&gt;"",IF(AND(B72&gt;=_TM1,B72&lt;=_TM2,OR(TH!L72="1111",TH!M72="1111")),TH!D72,""),"")</f>
        <v/>
      </c>
      <c r="B72" s="568">
        <f t="shared" si="8"/>
        <v>1</v>
      </c>
      <c r="C72" s="349">
        <f t="shared" si="9"/>
        <v>42744</v>
      </c>
      <c r="D72" s="349" t="s">
        <v>507</v>
      </c>
      <c r="E72" s="574">
        <v>42744</v>
      </c>
      <c r="F72" s="279" t="s">
        <v>508</v>
      </c>
      <c r="G72" s="348" t="s">
        <v>316</v>
      </c>
      <c r="H72" s="506" t="s">
        <v>312</v>
      </c>
      <c r="I72" s="340"/>
      <c r="J72" s="340"/>
      <c r="K72" s="569">
        <v>165159143</v>
      </c>
      <c r="L72" s="570" t="s">
        <v>24</v>
      </c>
      <c r="M72" s="570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  <c r="AB72" s="573"/>
    </row>
    <row r="73" spans="1:30" s="539" customFormat="1" ht="15.75" customHeight="1">
      <c r="A73" s="567" t="str">
        <f>IF(B73&lt;&gt;"",IF(AND(B73&gt;=_TM1,B73&lt;=_TM2,OR(TH!L73="1111",TH!M73="1111")),TH!D73,""),"")</f>
        <v/>
      </c>
      <c r="B73" s="568">
        <f t="shared" si="8"/>
        <v>1</v>
      </c>
      <c r="C73" s="349">
        <f t="shared" si="9"/>
        <v>42746</v>
      </c>
      <c r="D73" s="349" t="s">
        <v>507</v>
      </c>
      <c r="E73" s="574">
        <v>42746</v>
      </c>
      <c r="F73" s="279" t="s">
        <v>508</v>
      </c>
      <c r="G73" s="348" t="s">
        <v>316</v>
      </c>
      <c r="H73" s="507" t="s">
        <v>299</v>
      </c>
      <c r="I73" s="340"/>
      <c r="J73" s="340"/>
      <c r="K73" s="569">
        <v>1829300</v>
      </c>
      <c r="L73" s="570" t="s">
        <v>24</v>
      </c>
      <c r="M73" s="570" t="s">
        <v>238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/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  <c r="AB73" s="573"/>
    </row>
    <row r="74" spans="1:30" s="539" customFormat="1" ht="15.75" customHeight="1">
      <c r="A74" s="567" t="str">
        <f>IF(B74&lt;&gt;"",IF(AND(B74&gt;=_TM1,B74&lt;=_TM2,OR(TH!L74="1111",TH!M74="1111")),TH!D74,""),"")</f>
        <v/>
      </c>
      <c r="B74" s="568">
        <f t="shared" si="8"/>
        <v>1</v>
      </c>
      <c r="C74" s="349">
        <f t="shared" si="9"/>
        <v>42747</v>
      </c>
      <c r="D74" s="349" t="s">
        <v>507</v>
      </c>
      <c r="E74" s="574">
        <v>42747</v>
      </c>
      <c r="F74" s="279" t="s">
        <v>510</v>
      </c>
      <c r="G74" s="348" t="s">
        <v>316</v>
      </c>
      <c r="H74" s="507" t="s">
        <v>511</v>
      </c>
      <c r="I74" s="340"/>
      <c r="J74" s="340"/>
      <c r="K74" s="569">
        <v>11700000</v>
      </c>
      <c r="L74" s="570" t="s">
        <v>24</v>
      </c>
      <c r="M74" s="570" t="s">
        <v>45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>x</v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  <c r="AB74" s="573"/>
    </row>
    <row r="75" spans="1:30" s="539" customFormat="1" ht="15.75" customHeight="1">
      <c r="A75" s="567" t="str">
        <f>IF(B75&lt;&gt;"",IF(AND(B75&gt;=_TM1,B75&lt;=_TM2,OR(TH!L75="1111",TH!M75="1111")),TH!D75,""),"")</f>
        <v/>
      </c>
      <c r="B75" s="568">
        <f t="shared" si="8"/>
        <v>1</v>
      </c>
      <c r="C75" s="349">
        <f t="shared" si="9"/>
        <v>42748</v>
      </c>
      <c r="D75" s="349" t="s">
        <v>507</v>
      </c>
      <c r="E75" s="574">
        <v>42748</v>
      </c>
      <c r="F75" s="279" t="s">
        <v>508</v>
      </c>
      <c r="G75" s="348" t="s">
        <v>316</v>
      </c>
      <c r="H75" s="507" t="s">
        <v>440</v>
      </c>
      <c r="I75" s="340"/>
      <c r="J75" s="340"/>
      <c r="K75" s="569">
        <v>16685900</v>
      </c>
      <c r="L75" s="570" t="s">
        <v>24</v>
      </c>
      <c r="M75" s="570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  <c r="AB75" s="573"/>
    </row>
    <row r="76" spans="1:30" s="539" customFormat="1" ht="15.75" customHeight="1">
      <c r="A76" s="567" t="str">
        <f>IF(B76&lt;&gt;"",IF(AND(B76&gt;=_TM1,B76&lt;=_TM2,OR(TH!L76="1111",TH!M76="1111")),TH!D76,""),"")</f>
        <v/>
      </c>
      <c r="B76" s="568">
        <f t="shared" si="8"/>
        <v>1</v>
      </c>
      <c r="C76" s="349">
        <f t="shared" si="9"/>
        <v>42748</v>
      </c>
      <c r="D76" s="349" t="s">
        <v>507</v>
      </c>
      <c r="E76" s="574">
        <v>42748</v>
      </c>
      <c r="F76" s="279" t="s">
        <v>508</v>
      </c>
      <c r="G76" s="348" t="s">
        <v>316</v>
      </c>
      <c r="H76" s="507" t="s">
        <v>420</v>
      </c>
      <c r="I76" s="340"/>
      <c r="J76" s="340"/>
      <c r="K76" s="569">
        <v>11827200</v>
      </c>
      <c r="L76" s="570" t="s">
        <v>24</v>
      </c>
      <c r="M76" s="570" t="s">
        <v>238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/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</row>
    <row r="77" spans="1:30" s="539" customFormat="1" ht="15.75" customHeight="1">
      <c r="A77" s="567" t="str">
        <f>IF(B77&lt;&gt;"",IF(AND(B77&gt;=_TM1,B77&lt;=_TM2,OR(TH!L77="1111",TH!M77="1111")),TH!D77,""),"")</f>
        <v/>
      </c>
      <c r="B77" s="568">
        <f t="shared" si="8"/>
        <v>1</v>
      </c>
      <c r="C77" s="349">
        <f t="shared" si="9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9">
        <v>1200000</v>
      </c>
      <c r="L77" s="570" t="s">
        <v>24</v>
      </c>
      <c r="M77" s="570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30" s="539" customFormat="1" ht="15.75" customHeight="1">
      <c r="A78" s="567" t="str">
        <f>IF(B78&lt;&gt;"",IF(AND(B78&gt;=_TM1,B78&lt;=_TM2,OR(TH!L78="1111",TH!M78="1111")),TH!D78,""),"")</f>
        <v/>
      </c>
      <c r="B78" s="568">
        <f t="shared" si="8"/>
        <v>1</v>
      </c>
      <c r="C78" s="349">
        <f t="shared" si="9"/>
        <v>42754</v>
      </c>
      <c r="D78" s="349" t="s">
        <v>507</v>
      </c>
      <c r="E78" s="349">
        <v>42754</v>
      </c>
      <c r="F78" s="279" t="s">
        <v>510</v>
      </c>
      <c r="G78" s="348" t="s">
        <v>316</v>
      </c>
      <c r="H78" s="507" t="s">
        <v>511</v>
      </c>
      <c r="I78" s="340"/>
      <c r="J78" s="340"/>
      <c r="K78" s="569">
        <v>1917000000</v>
      </c>
      <c r="L78" s="570" t="s">
        <v>24</v>
      </c>
      <c r="M78" s="570" t="s">
        <v>45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>x</v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/>
      <c r="AB78" s="573"/>
    </row>
    <row r="79" spans="1:30" s="539" customFormat="1" ht="15.75" customHeight="1">
      <c r="A79" s="567" t="str">
        <f>IF(B79&lt;&gt;"",IF(AND(B79&gt;=_TM1,B79&lt;=_TM2,OR(TH!L79="1111",TH!M79="1111")),TH!D79,""),"")</f>
        <v/>
      </c>
      <c r="B79" s="568">
        <f t="shared" si="8"/>
        <v>1</v>
      </c>
      <c r="C79" s="349">
        <f t="shared" si="9"/>
        <v>42758</v>
      </c>
      <c r="D79" s="349" t="s">
        <v>507</v>
      </c>
      <c r="E79" s="349">
        <v>42758</v>
      </c>
      <c r="F79" s="279" t="s">
        <v>508</v>
      </c>
      <c r="G79" s="348" t="s">
        <v>316</v>
      </c>
      <c r="H79" s="506" t="s">
        <v>317</v>
      </c>
      <c r="I79" s="340"/>
      <c r="J79" s="340"/>
      <c r="K79" s="569">
        <v>8580000</v>
      </c>
      <c r="L79" s="570" t="s">
        <v>24</v>
      </c>
      <c r="M79" s="570" t="s">
        <v>238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/>
      <c r="AB79" s="573"/>
    </row>
    <row r="80" spans="1:30" s="539" customFormat="1" ht="15.75" customHeight="1">
      <c r="A80" s="567" t="str">
        <f>IF(B80&lt;&gt;"",IF(AND(B80&gt;=_TM1,B80&lt;=_TM2,OR(TH!L80="1111",TH!M80="1111")),TH!D80,""),"")</f>
        <v/>
      </c>
      <c r="B80" s="568">
        <f t="shared" si="8"/>
        <v>1</v>
      </c>
      <c r="C80" s="349">
        <f t="shared" si="9"/>
        <v>42760</v>
      </c>
      <c r="D80" s="349" t="s">
        <v>507</v>
      </c>
      <c r="E80" s="349">
        <v>42760</v>
      </c>
      <c r="F80" s="279" t="s">
        <v>509</v>
      </c>
      <c r="G80" s="348" t="s">
        <v>316</v>
      </c>
      <c r="H80" s="507"/>
      <c r="I80" s="340"/>
      <c r="J80" s="340"/>
      <c r="K80" s="569">
        <v>1424</v>
      </c>
      <c r="L80" s="570" t="s">
        <v>24</v>
      </c>
      <c r="M80" s="570" t="s">
        <v>38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  <c r="AB80" s="573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 t="shared" si="8"/>
        <v>1</v>
      </c>
      <c r="C81" s="349">
        <f t="shared" si="9"/>
        <v>42739</v>
      </c>
      <c r="D81" s="349" t="s">
        <v>512</v>
      </c>
      <c r="E81" s="349">
        <v>42739</v>
      </c>
      <c r="F81" s="279" t="s">
        <v>513</v>
      </c>
      <c r="G81" s="348" t="s">
        <v>316</v>
      </c>
      <c r="H81" s="507"/>
      <c r="I81" s="340"/>
      <c r="J81" s="340"/>
      <c r="K81" s="569">
        <v>3273996</v>
      </c>
      <c r="L81" s="570" t="s">
        <v>336</v>
      </c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/>
      <c r="AB81" s="573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514</v>
      </c>
      <c r="G82" s="348" t="s">
        <v>316</v>
      </c>
      <c r="H82" s="507"/>
      <c r="I82" s="340"/>
      <c r="J82" s="340"/>
      <c r="K82" s="569">
        <v>10000</v>
      </c>
      <c r="L82" s="570" t="s">
        <v>81</v>
      </c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>
        <v>1</v>
      </c>
      <c r="AB82" s="573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>IF(C83&lt;&gt;"",MONTH(C83),"")</f>
        <v>1</v>
      </c>
      <c r="C83" s="349">
        <f>E83</f>
        <v>42739</v>
      </c>
      <c r="D83" s="349" t="s">
        <v>512</v>
      </c>
      <c r="E83" s="349">
        <v>42739</v>
      </c>
      <c r="F83" s="278" t="s">
        <v>515</v>
      </c>
      <c r="G83" s="348" t="s">
        <v>316</v>
      </c>
      <c r="H83" s="507"/>
      <c r="I83" s="340"/>
      <c r="J83" s="340"/>
      <c r="K83" s="569">
        <v>1000</v>
      </c>
      <c r="L83" s="570" t="s">
        <v>9</v>
      </c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>
        <v>1</v>
      </c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8"/>
        <v>1</v>
      </c>
      <c r="C84" s="349">
        <f t="shared" ref="C84:C97" si="10">E84</f>
        <v>42739</v>
      </c>
      <c r="D84" s="349" t="s">
        <v>512</v>
      </c>
      <c r="E84" s="349">
        <v>42739</v>
      </c>
      <c r="F84" s="278" t="s">
        <v>514</v>
      </c>
      <c r="G84" s="348" t="s">
        <v>316</v>
      </c>
      <c r="H84" s="506"/>
      <c r="I84" s="340"/>
      <c r="J84" s="340"/>
      <c r="K84" s="569">
        <v>20000</v>
      </c>
      <c r="L84" s="570" t="s">
        <v>81</v>
      </c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>
        <v>1</v>
      </c>
      <c r="AB84" s="573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8"/>
        <v>1</v>
      </c>
      <c r="C85" s="349">
        <f t="shared" si="10"/>
        <v>42739</v>
      </c>
      <c r="D85" s="349" t="s">
        <v>512</v>
      </c>
      <c r="E85" s="349">
        <v>42739</v>
      </c>
      <c r="F85" s="278" t="s">
        <v>515</v>
      </c>
      <c r="G85" s="348" t="s">
        <v>316</v>
      </c>
      <c r="H85" s="506"/>
      <c r="I85" s="343"/>
      <c r="J85" s="340"/>
      <c r="K85" s="569">
        <v>2000</v>
      </c>
      <c r="L85" s="570" t="s">
        <v>9</v>
      </c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/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>
        <v>1</v>
      </c>
      <c r="AB85" s="573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8"/>
        <v>1</v>
      </c>
      <c r="C86" s="349">
        <f t="shared" si="10"/>
        <v>42740</v>
      </c>
      <c r="D86" s="349" t="s">
        <v>512</v>
      </c>
      <c r="E86" s="574">
        <v>42740</v>
      </c>
      <c r="F86" s="279" t="s">
        <v>516</v>
      </c>
      <c r="G86" s="348" t="s">
        <v>316</v>
      </c>
      <c r="H86" s="507"/>
      <c r="I86" s="340"/>
      <c r="J86" s="340"/>
      <c r="K86" s="569">
        <v>40200000</v>
      </c>
      <c r="L86" s="576" t="s">
        <v>45</v>
      </c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  <c r="AB86" s="573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8"/>
        <v>1</v>
      </c>
      <c r="C87" s="349">
        <f t="shared" si="10"/>
        <v>42741</v>
      </c>
      <c r="D87" s="349" t="s">
        <v>512</v>
      </c>
      <c r="E87" s="574">
        <v>42741</v>
      </c>
      <c r="F87" s="279" t="s">
        <v>516</v>
      </c>
      <c r="G87" s="348" t="s">
        <v>316</v>
      </c>
      <c r="H87" s="507"/>
      <c r="I87" s="340"/>
      <c r="J87" s="340"/>
      <c r="K87" s="569">
        <v>287150000</v>
      </c>
      <c r="L87" s="576" t="s">
        <v>45</v>
      </c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8"/>
        <v>1</v>
      </c>
      <c r="C88" s="349">
        <f t="shared" si="10"/>
        <v>42744</v>
      </c>
      <c r="D88" s="349" t="s">
        <v>512</v>
      </c>
      <c r="E88" s="349">
        <v>42744</v>
      </c>
      <c r="F88" s="279" t="s">
        <v>516</v>
      </c>
      <c r="G88" s="348" t="s">
        <v>316</v>
      </c>
      <c r="H88" s="506"/>
      <c r="I88" s="340"/>
      <c r="J88" s="340"/>
      <c r="K88" s="569">
        <v>165100000</v>
      </c>
      <c r="L88" s="576" t="s">
        <v>45</v>
      </c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>x</v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/>
      <c r="AB88" s="573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8"/>
        <v>1</v>
      </c>
      <c r="C89" s="349">
        <f t="shared" si="10"/>
        <v>42746</v>
      </c>
      <c r="D89" s="349" t="s">
        <v>512</v>
      </c>
      <c r="E89" s="349">
        <v>42746</v>
      </c>
      <c r="F89" s="279" t="s">
        <v>517</v>
      </c>
      <c r="G89" s="348" t="s">
        <v>316</v>
      </c>
      <c r="H89" s="506"/>
      <c r="I89" s="340"/>
      <c r="J89" s="340"/>
      <c r="K89" s="569">
        <v>20000</v>
      </c>
      <c r="L89" s="570" t="s">
        <v>81</v>
      </c>
      <c r="M89" s="570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>
        <v>1</v>
      </c>
      <c r="AB89" s="573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8"/>
        <v>1</v>
      </c>
      <c r="C90" s="349">
        <f t="shared" si="10"/>
        <v>42746</v>
      </c>
      <c r="D90" s="349" t="s">
        <v>512</v>
      </c>
      <c r="E90" s="349">
        <v>42746</v>
      </c>
      <c r="F90" s="279" t="s">
        <v>518</v>
      </c>
      <c r="G90" s="348" t="s">
        <v>316</v>
      </c>
      <c r="H90" s="507"/>
      <c r="I90" s="340"/>
      <c r="J90" s="340"/>
      <c r="K90" s="569">
        <v>2000</v>
      </c>
      <c r="L90" s="570" t="s">
        <v>9</v>
      </c>
      <c r="M90" s="570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>
        <v>1</v>
      </c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8"/>
        <v>1</v>
      </c>
      <c r="C91" s="349">
        <f t="shared" si="10"/>
        <v>42747</v>
      </c>
      <c r="D91" s="349" t="s">
        <v>512</v>
      </c>
      <c r="E91" s="574">
        <v>42747</v>
      </c>
      <c r="F91" s="279" t="s">
        <v>519</v>
      </c>
      <c r="G91" s="348" t="s">
        <v>316</v>
      </c>
      <c r="H91" s="507" t="s">
        <v>291</v>
      </c>
      <c r="I91" s="340"/>
      <c r="J91" s="340"/>
      <c r="K91" s="569">
        <v>13595670</v>
      </c>
      <c r="L91" s="576" t="s">
        <v>8</v>
      </c>
      <c r="M91" s="570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/>
      <c r="AB91" s="573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8"/>
        <v>1</v>
      </c>
      <c r="C92" s="349">
        <f t="shared" si="10"/>
        <v>42747</v>
      </c>
      <c r="D92" s="349" t="s">
        <v>512</v>
      </c>
      <c r="E92" s="574">
        <v>42747</v>
      </c>
      <c r="F92" s="278" t="s">
        <v>514</v>
      </c>
      <c r="G92" s="348" t="s">
        <v>316</v>
      </c>
      <c r="H92" s="507"/>
      <c r="I92" s="340"/>
      <c r="J92" s="340"/>
      <c r="K92" s="569">
        <v>10000</v>
      </c>
      <c r="L92" s="570" t="s">
        <v>81</v>
      </c>
      <c r="M92" s="570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>
        <v>1</v>
      </c>
      <c r="AB92" s="573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si="8"/>
        <v>1</v>
      </c>
      <c r="C93" s="349">
        <f t="shared" si="10"/>
        <v>42747</v>
      </c>
      <c r="D93" s="349" t="s">
        <v>512</v>
      </c>
      <c r="E93" s="574">
        <v>42747</v>
      </c>
      <c r="F93" s="278" t="s">
        <v>515</v>
      </c>
      <c r="G93" s="348" t="s">
        <v>316</v>
      </c>
      <c r="H93" s="507"/>
      <c r="I93" s="340"/>
      <c r="J93" s="340"/>
      <c r="K93" s="569">
        <v>1000</v>
      </c>
      <c r="L93" s="570" t="s">
        <v>9</v>
      </c>
      <c r="M93" s="570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>
        <v>1</v>
      </c>
      <c r="AB93" s="573"/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8"/>
        <v>1</v>
      </c>
      <c r="C94" s="349">
        <f t="shared" si="10"/>
        <v>42750</v>
      </c>
      <c r="D94" s="349" t="s">
        <v>512</v>
      </c>
      <c r="E94" s="574">
        <v>42750</v>
      </c>
      <c r="F94" s="279" t="s">
        <v>520</v>
      </c>
      <c r="G94" s="348" t="s">
        <v>316</v>
      </c>
      <c r="H94" s="507"/>
      <c r="I94" s="340"/>
      <c r="J94" s="340"/>
      <c r="K94" s="569">
        <v>50000</v>
      </c>
      <c r="L94" s="570" t="s">
        <v>81</v>
      </c>
      <c r="M94" s="570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>
        <v>1</v>
      </c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8"/>
        <v>1</v>
      </c>
      <c r="C95" s="349">
        <f t="shared" si="10"/>
        <v>42750</v>
      </c>
      <c r="D95" s="349" t="s">
        <v>512</v>
      </c>
      <c r="E95" s="574">
        <v>42750</v>
      </c>
      <c r="F95" s="279" t="s">
        <v>521</v>
      </c>
      <c r="G95" s="348" t="s">
        <v>316</v>
      </c>
      <c r="H95" s="507"/>
      <c r="I95" s="340"/>
      <c r="J95" s="340"/>
      <c r="K95" s="569">
        <v>5000</v>
      </c>
      <c r="L95" s="570" t="s">
        <v>9</v>
      </c>
      <c r="M95" s="570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>
        <v>1</v>
      </c>
      <c r="AB95" s="573"/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8"/>
        <v>1</v>
      </c>
      <c r="C96" s="349">
        <f t="shared" si="10"/>
        <v>42751</v>
      </c>
      <c r="D96" s="349" t="s">
        <v>512</v>
      </c>
      <c r="E96" s="574">
        <v>42751</v>
      </c>
      <c r="F96" s="279" t="s">
        <v>522</v>
      </c>
      <c r="G96" s="348" t="s">
        <v>316</v>
      </c>
      <c r="H96" s="507"/>
      <c r="I96" s="340"/>
      <c r="J96" s="340"/>
      <c r="K96" s="569">
        <v>20000</v>
      </c>
      <c r="L96" s="570" t="s">
        <v>81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>
        <v>1</v>
      </c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8"/>
        <v>1</v>
      </c>
      <c r="C97" s="349">
        <f t="shared" si="10"/>
        <v>42751</v>
      </c>
      <c r="D97" s="349" t="s">
        <v>512</v>
      </c>
      <c r="E97" s="574">
        <v>42751</v>
      </c>
      <c r="F97" s="279" t="s">
        <v>523</v>
      </c>
      <c r="G97" s="348" t="s">
        <v>316</v>
      </c>
      <c r="H97" s="507"/>
      <c r="I97" s="314"/>
      <c r="J97" s="314"/>
      <c r="K97" s="569">
        <v>2000</v>
      </c>
      <c r="L97" s="570" t="s">
        <v>9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/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>
        <v>1</v>
      </c>
      <c r="AB97" s="573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8"/>
        <v>1</v>
      </c>
      <c r="C98" s="349">
        <f t="shared" ref="C98:C129" si="11">E98</f>
        <v>42753</v>
      </c>
      <c r="D98" s="349" t="s">
        <v>512</v>
      </c>
      <c r="E98" s="318">
        <v>42753</v>
      </c>
      <c r="F98" s="279" t="s">
        <v>516</v>
      </c>
      <c r="G98" s="348" t="s">
        <v>316</v>
      </c>
      <c r="H98" s="507" t="s">
        <v>511</v>
      </c>
      <c r="I98" s="314"/>
      <c r="J98" s="314"/>
      <c r="K98" s="569">
        <v>28400000</v>
      </c>
      <c r="L98" s="570" t="s">
        <v>45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>x</v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/>
      <c r="AB98" s="573"/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8"/>
        <v>1</v>
      </c>
      <c r="C99" s="349">
        <f t="shared" si="11"/>
        <v>42754</v>
      </c>
      <c r="D99" s="349" t="s">
        <v>512</v>
      </c>
      <c r="E99" s="318">
        <v>42754</v>
      </c>
      <c r="F99" s="279" t="s">
        <v>519</v>
      </c>
      <c r="G99" s="348" t="s">
        <v>316</v>
      </c>
      <c r="H99" s="507" t="s">
        <v>292</v>
      </c>
      <c r="I99" s="340"/>
      <c r="J99" s="340"/>
      <c r="K99" s="569">
        <v>1916601419</v>
      </c>
      <c r="L99" s="576" t="s">
        <v>8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/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8"/>
        <v>1</v>
      </c>
      <c r="C100" s="349">
        <f t="shared" si="11"/>
        <v>42754</v>
      </c>
      <c r="D100" s="349" t="s">
        <v>512</v>
      </c>
      <c r="E100" s="318">
        <v>42754</v>
      </c>
      <c r="F100" s="278" t="s">
        <v>514</v>
      </c>
      <c r="G100" s="348" t="s">
        <v>316</v>
      </c>
      <c r="H100" s="506"/>
      <c r="I100" s="340"/>
      <c r="J100" s="340"/>
      <c r="K100" s="569">
        <f>1475766/1.1</f>
        <v>1341605.4545454544</v>
      </c>
      <c r="L100" s="570" t="s">
        <v>81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>
        <v>1</v>
      </c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8"/>
        <v>1</v>
      </c>
      <c r="C101" s="349">
        <f t="shared" si="11"/>
        <v>42754</v>
      </c>
      <c r="D101" s="349" t="s">
        <v>512</v>
      </c>
      <c r="E101" s="318">
        <v>42754</v>
      </c>
      <c r="F101" s="278" t="s">
        <v>515</v>
      </c>
      <c r="G101" s="348" t="s">
        <v>316</v>
      </c>
      <c r="H101" s="507"/>
      <c r="I101" s="340"/>
      <c r="J101" s="340"/>
      <c r="K101" s="569">
        <v>134161</v>
      </c>
      <c r="L101" s="570" t="s">
        <v>9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/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/>
      <c r="AB101" s="573"/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8"/>
        <v>1</v>
      </c>
      <c r="C102" s="349">
        <f t="shared" si="11"/>
        <v>42754</v>
      </c>
      <c r="D102" s="349" t="s">
        <v>512</v>
      </c>
      <c r="E102" s="318">
        <v>42754</v>
      </c>
      <c r="F102" s="279" t="s">
        <v>516</v>
      </c>
      <c r="G102" s="348" t="s">
        <v>316</v>
      </c>
      <c r="H102" s="507" t="s">
        <v>528</v>
      </c>
      <c r="I102" s="340"/>
      <c r="J102" s="340"/>
      <c r="K102" s="569">
        <v>6700000</v>
      </c>
      <c r="L102" s="570" t="s">
        <v>45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>x</v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 t="shared" si="8"/>
        <v>1</v>
      </c>
      <c r="C103" s="349">
        <f t="shared" si="11"/>
        <v>42754</v>
      </c>
      <c r="D103" s="349" t="s">
        <v>512</v>
      </c>
      <c r="E103" s="318">
        <v>42754</v>
      </c>
      <c r="F103" s="279" t="s">
        <v>526</v>
      </c>
      <c r="G103" s="348" t="s">
        <v>316</v>
      </c>
      <c r="H103" s="506"/>
      <c r="I103" s="340"/>
      <c r="J103" s="340"/>
      <c r="K103" s="569">
        <v>2000000</v>
      </c>
      <c r="L103" s="571" t="s">
        <v>61</v>
      </c>
      <c r="M103" s="570" t="s">
        <v>24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/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>IF(C104&lt;&gt;"",MONTH(C104),"")</f>
        <v>1</v>
      </c>
      <c r="C104" s="349">
        <f t="shared" si="11"/>
        <v>42754</v>
      </c>
      <c r="D104" s="349" t="s">
        <v>527</v>
      </c>
      <c r="E104" s="318">
        <v>42754</v>
      </c>
      <c r="F104" s="279" t="s">
        <v>621</v>
      </c>
      <c r="G104" s="348"/>
      <c r="H104" s="506"/>
      <c r="I104" s="340"/>
      <c r="J104" s="340"/>
      <c r="K104" s="569">
        <v>2000000</v>
      </c>
      <c r="L104" s="571" t="s">
        <v>81</v>
      </c>
      <c r="M104" s="570" t="s">
        <v>61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/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8"/>
        <v>1</v>
      </c>
      <c r="C105" s="349">
        <f t="shared" si="11"/>
        <v>42760</v>
      </c>
      <c r="D105" s="349" t="s">
        <v>512</v>
      </c>
      <c r="E105" s="318">
        <v>42760</v>
      </c>
      <c r="F105" s="279" t="s">
        <v>524</v>
      </c>
      <c r="G105" s="348" t="s">
        <v>316</v>
      </c>
      <c r="H105" s="506"/>
      <c r="I105" s="340"/>
      <c r="J105" s="340"/>
      <c r="K105" s="569">
        <v>10000</v>
      </c>
      <c r="L105" s="570" t="s">
        <v>81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>
        <v>1</v>
      </c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si="8"/>
        <v>1</v>
      </c>
      <c r="C106" s="349">
        <f t="shared" si="11"/>
        <v>42760</v>
      </c>
      <c r="D106" s="349" t="s">
        <v>512</v>
      </c>
      <c r="E106" s="318">
        <v>42760</v>
      </c>
      <c r="F106" s="279" t="s">
        <v>525</v>
      </c>
      <c r="G106" s="348" t="s">
        <v>316</v>
      </c>
      <c r="H106" s="506"/>
      <c r="I106" s="340"/>
      <c r="J106" s="340"/>
      <c r="K106" s="569">
        <v>1000</v>
      </c>
      <c r="L106" s="570" t="s">
        <v>9</v>
      </c>
      <c r="M106" s="570" t="s">
        <v>24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>
        <v>1</v>
      </c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ref="B107:B138" si="12">IF(C107&lt;&gt;"",MONTH(C107),"")</f>
        <v>2</v>
      </c>
      <c r="C107" s="349">
        <f t="shared" si="11"/>
        <v>42770</v>
      </c>
      <c r="D107" s="349" t="s">
        <v>507</v>
      </c>
      <c r="E107" s="318">
        <v>42770</v>
      </c>
      <c r="F107" s="279" t="s">
        <v>509</v>
      </c>
      <c r="G107" s="348" t="s">
        <v>316</v>
      </c>
      <c r="H107" s="507"/>
      <c r="I107" s="340"/>
      <c r="J107" s="340"/>
      <c r="K107" s="569">
        <v>5708</v>
      </c>
      <c r="L107" s="576" t="s">
        <v>24</v>
      </c>
      <c r="M107" s="570" t="s">
        <v>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12"/>
        <v>2</v>
      </c>
      <c r="C108" s="349">
        <f t="shared" si="11"/>
        <v>42777</v>
      </c>
      <c r="D108" s="349" t="s">
        <v>507</v>
      </c>
      <c r="E108" s="318">
        <v>42777</v>
      </c>
      <c r="F108" s="278" t="s">
        <v>508</v>
      </c>
      <c r="G108" s="348" t="s">
        <v>316</v>
      </c>
      <c r="H108" s="506"/>
      <c r="I108" s="340"/>
      <c r="J108" s="340"/>
      <c r="K108" s="569">
        <v>13998743</v>
      </c>
      <c r="L108" s="576" t="s">
        <v>24</v>
      </c>
      <c r="M108" s="570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12"/>
        <v>2</v>
      </c>
      <c r="C109" s="349">
        <f t="shared" si="11"/>
        <v>42780</v>
      </c>
      <c r="D109" s="349" t="s">
        <v>507</v>
      </c>
      <c r="E109" s="318">
        <v>42780</v>
      </c>
      <c r="F109" s="278" t="s">
        <v>508</v>
      </c>
      <c r="G109" s="348" t="s">
        <v>316</v>
      </c>
      <c r="H109" s="507" t="s">
        <v>305</v>
      </c>
      <c r="I109" s="340"/>
      <c r="J109" s="340"/>
      <c r="K109" s="569">
        <v>321970000</v>
      </c>
      <c r="L109" s="576" t="s">
        <v>24</v>
      </c>
      <c r="M109" s="570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  <c r="AB109" s="573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12"/>
        <v>2</v>
      </c>
      <c r="C110" s="349">
        <f t="shared" si="11"/>
        <v>42782</v>
      </c>
      <c r="D110" s="349" t="s">
        <v>507</v>
      </c>
      <c r="E110" s="318">
        <v>42782</v>
      </c>
      <c r="F110" s="278" t="s">
        <v>508</v>
      </c>
      <c r="G110" s="348" t="s">
        <v>316</v>
      </c>
      <c r="H110" s="507" t="s">
        <v>299</v>
      </c>
      <c r="I110" s="340"/>
      <c r="J110" s="340"/>
      <c r="K110" s="569">
        <v>8008000</v>
      </c>
      <c r="L110" s="576" t="s">
        <v>24</v>
      </c>
      <c r="M110" s="570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/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12"/>
        <v>2</v>
      </c>
      <c r="C111" s="349">
        <f t="shared" si="11"/>
        <v>42788</v>
      </c>
      <c r="D111" s="349" t="s">
        <v>507</v>
      </c>
      <c r="E111" s="318">
        <v>42788</v>
      </c>
      <c r="F111" s="278" t="s">
        <v>508</v>
      </c>
      <c r="G111" s="348" t="s">
        <v>316</v>
      </c>
      <c r="H111" s="507" t="s">
        <v>420</v>
      </c>
      <c r="I111" s="340"/>
      <c r="J111" s="340"/>
      <c r="K111" s="569">
        <v>6006000</v>
      </c>
      <c r="L111" s="576" t="s">
        <v>24</v>
      </c>
      <c r="M111" s="570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/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12"/>
        <v>2</v>
      </c>
      <c r="C112" s="349">
        <f t="shared" si="11"/>
        <v>42789</v>
      </c>
      <c r="D112" s="349" t="s">
        <v>507</v>
      </c>
      <c r="E112" s="318">
        <v>42789</v>
      </c>
      <c r="F112" s="278" t="s">
        <v>508</v>
      </c>
      <c r="G112" s="348" t="s">
        <v>316</v>
      </c>
      <c r="H112" s="506" t="s">
        <v>313</v>
      </c>
      <c r="I112" s="340"/>
      <c r="J112" s="340"/>
      <c r="K112" s="569">
        <v>44528000</v>
      </c>
      <c r="L112" s="576" t="s">
        <v>24</v>
      </c>
      <c r="M112" s="570" t="s">
        <v>238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si="12"/>
        <v>2</v>
      </c>
      <c r="C113" s="349">
        <f t="shared" si="11"/>
        <v>42791</v>
      </c>
      <c r="D113" s="349" t="s">
        <v>507</v>
      </c>
      <c r="E113" s="318">
        <v>42791</v>
      </c>
      <c r="F113" s="279" t="s">
        <v>509</v>
      </c>
      <c r="G113" s="348" t="s">
        <v>316</v>
      </c>
      <c r="H113" s="506"/>
      <c r="I113" s="340"/>
      <c r="J113" s="340"/>
      <c r="K113" s="569">
        <v>570</v>
      </c>
      <c r="L113" s="576" t="s">
        <v>24</v>
      </c>
      <c r="M113" s="570" t="s">
        <v>38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/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12"/>
        <v>2</v>
      </c>
      <c r="C114" s="349">
        <f t="shared" si="11"/>
        <v>42793</v>
      </c>
      <c r="D114" s="349" t="s">
        <v>507</v>
      </c>
      <c r="E114" s="318">
        <v>42793</v>
      </c>
      <c r="F114" s="278" t="s">
        <v>622</v>
      </c>
      <c r="G114" s="348" t="s">
        <v>316</v>
      </c>
      <c r="H114" s="506" t="s">
        <v>511</v>
      </c>
      <c r="I114" s="340"/>
      <c r="J114" s="340"/>
      <c r="K114" s="569">
        <v>13550000</v>
      </c>
      <c r="L114" s="576" t="s">
        <v>24</v>
      </c>
      <c r="M114" s="570" t="s">
        <v>45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>x</v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/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12"/>
        <v>2</v>
      </c>
      <c r="C115" s="349">
        <f t="shared" si="11"/>
        <v>42777</v>
      </c>
      <c r="D115" s="349" t="s">
        <v>512</v>
      </c>
      <c r="E115" s="318">
        <v>42777</v>
      </c>
      <c r="F115" s="279" t="s">
        <v>520</v>
      </c>
      <c r="G115" s="348" t="s">
        <v>316</v>
      </c>
      <c r="H115" s="506"/>
      <c r="I115" s="340"/>
      <c r="J115" s="340"/>
      <c r="K115" s="569">
        <v>50000</v>
      </c>
      <c r="L115" s="570" t="s">
        <v>81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12"/>
        <v>2</v>
      </c>
      <c r="C116" s="349">
        <f t="shared" si="11"/>
        <v>42777</v>
      </c>
      <c r="D116" s="349" t="s">
        <v>512</v>
      </c>
      <c r="E116" s="318">
        <v>42777</v>
      </c>
      <c r="F116" s="279" t="s">
        <v>521</v>
      </c>
      <c r="G116" s="348" t="s">
        <v>316</v>
      </c>
      <c r="H116" s="507"/>
      <c r="I116" s="340"/>
      <c r="J116" s="340"/>
      <c r="K116" s="569">
        <v>5000</v>
      </c>
      <c r="L116" s="570" t="s">
        <v>9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/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>
        <v>1</v>
      </c>
      <c r="AB116" s="573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12"/>
        <v>2</v>
      </c>
      <c r="C117" s="349">
        <f t="shared" si="11"/>
        <v>42779</v>
      </c>
      <c r="D117" s="349" t="s">
        <v>512</v>
      </c>
      <c r="E117" s="318">
        <v>42779</v>
      </c>
      <c r="F117" s="279" t="s">
        <v>516</v>
      </c>
      <c r="G117" s="348" t="s">
        <v>316</v>
      </c>
      <c r="H117" s="507" t="s">
        <v>511</v>
      </c>
      <c r="I117" s="340"/>
      <c r="J117" s="340"/>
      <c r="K117" s="569">
        <v>4100000</v>
      </c>
      <c r="L117" s="570" t="s">
        <v>45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>x</v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/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12"/>
        <v>2</v>
      </c>
      <c r="C118" s="349">
        <f t="shared" si="11"/>
        <v>42779</v>
      </c>
      <c r="D118" s="349" t="s">
        <v>512</v>
      </c>
      <c r="E118" s="318">
        <v>42779</v>
      </c>
      <c r="F118" s="279" t="s">
        <v>519</v>
      </c>
      <c r="G118" s="348" t="s">
        <v>316</v>
      </c>
      <c r="H118" s="507" t="s">
        <v>291</v>
      </c>
      <c r="I118" s="340"/>
      <c r="J118" s="340"/>
      <c r="K118" s="569">
        <v>9754184</v>
      </c>
      <c r="L118" s="571" t="s">
        <v>8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/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/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12"/>
        <v>2</v>
      </c>
      <c r="C119" s="349">
        <f t="shared" si="11"/>
        <v>42780</v>
      </c>
      <c r="D119" s="349" t="s">
        <v>512</v>
      </c>
      <c r="E119" s="318">
        <v>42780</v>
      </c>
      <c r="F119" s="279" t="s">
        <v>516</v>
      </c>
      <c r="G119" s="348" t="s">
        <v>316</v>
      </c>
      <c r="H119" s="507" t="s">
        <v>511</v>
      </c>
      <c r="I119" s="340"/>
      <c r="J119" s="340"/>
      <c r="K119" s="569">
        <v>322100000</v>
      </c>
      <c r="L119" s="571" t="s">
        <v>45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>x</v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/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12"/>
        <v>2</v>
      </c>
      <c r="C120" s="349">
        <f t="shared" si="11"/>
        <v>42782</v>
      </c>
      <c r="D120" s="349" t="s">
        <v>512</v>
      </c>
      <c r="E120" s="318">
        <v>42782</v>
      </c>
      <c r="F120" s="279" t="s">
        <v>623</v>
      </c>
      <c r="G120" s="348" t="s">
        <v>316</v>
      </c>
      <c r="H120" s="506"/>
      <c r="I120" s="340"/>
      <c r="J120" s="340"/>
      <c r="K120" s="569">
        <v>71500</v>
      </c>
      <c r="L120" s="570" t="s">
        <v>81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/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12"/>
        <v>2</v>
      </c>
      <c r="C121" s="349">
        <f t="shared" si="11"/>
        <v>42783</v>
      </c>
      <c r="D121" s="349" t="s">
        <v>512</v>
      </c>
      <c r="E121" s="318">
        <v>42783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9">
        <v>7900000</v>
      </c>
      <c r="L121" s="571" t="s">
        <v>45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12"/>
        <v>2</v>
      </c>
      <c r="C122" s="349">
        <f t="shared" si="11"/>
        <v>42788</v>
      </c>
      <c r="D122" s="349" t="s">
        <v>512</v>
      </c>
      <c r="E122" s="318">
        <v>42788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9">
        <v>6000000</v>
      </c>
      <c r="L122" s="571" t="s">
        <v>45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/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12"/>
        <v>2</v>
      </c>
      <c r="C123" s="349">
        <f t="shared" si="11"/>
        <v>42789</v>
      </c>
      <c r="D123" s="349" t="s">
        <v>512</v>
      </c>
      <c r="E123" s="318">
        <v>42789</v>
      </c>
      <c r="F123" s="279" t="s">
        <v>516</v>
      </c>
      <c r="G123" s="348" t="s">
        <v>316</v>
      </c>
      <c r="H123" s="507" t="s">
        <v>511</v>
      </c>
      <c r="I123" s="340"/>
      <c r="J123" s="340"/>
      <c r="K123" s="569">
        <v>44500000</v>
      </c>
      <c r="L123" s="571" t="s">
        <v>45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>x</v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/>
      <c r="AB123" s="573"/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si="12"/>
        <v>2</v>
      </c>
      <c r="C124" s="349">
        <f t="shared" si="11"/>
        <v>42791</v>
      </c>
      <c r="D124" s="349" t="s">
        <v>512</v>
      </c>
      <c r="E124" s="318">
        <v>42791</v>
      </c>
      <c r="F124" s="279" t="s">
        <v>524</v>
      </c>
      <c r="G124" s="348" t="s">
        <v>316</v>
      </c>
      <c r="H124" s="507"/>
      <c r="I124" s="340"/>
      <c r="J124" s="340"/>
      <c r="K124" s="569">
        <v>10000</v>
      </c>
      <c r="L124" s="570" t="s">
        <v>81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2"/>
        <v>2</v>
      </c>
      <c r="C125" s="349">
        <f t="shared" si="11"/>
        <v>42791</v>
      </c>
      <c r="D125" s="349" t="s">
        <v>512</v>
      </c>
      <c r="E125" s="318">
        <v>42791</v>
      </c>
      <c r="F125" s="279" t="s">
        <v>525</v>
      </c>
      <c r="G125" s="348" t="s">
        <v>316</v>
      </c>
      <c r="H125" s="506"/>
      <c r="I125" s="340"/>
      <c r="J125" s="340"/>
      <c r="K125" s="569">
        <v>1000</v>
      </c>
      <c r="L125" s="570" t="s">
        <v>9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>
        <v>1</v>
      </c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2"/>
        <v>2</v>
      </c>
      <c r="C126" s="349">
        <f t="shared" si="11"/>
        <v>42793</v>
      </c>
      <c r="D126" s="349" t="s">
        <v>512</v>
      </c>
      <c r="E126" s="318">
        <v>42793</v>
      </c>
      <c r="F126" s="279" t="s">
        <v>519</v>
      </c>
      <c r="G126" s="348" t="s">
        <v>316</v>
      </c>
      <c r="H126" s="507" t="s">
        <v>291</v>
      </c>
      <c r="I126" s="340"/>
      <c r="J126" s="340"/>
      <c r="K126" s="569">
        <v>13547465</v>
      </c>
      <c r="L126" s="571" t="s">
        <v>8</v>
      </c>
      <c r="M126" s="570" t="s">
        <v>24</v>
      </c>
      <c r="N126" s="561" t="str">
        <f>IF(AND('331-CT'!$E$7=TH!H126,OR(L126="331",M126="331")),"331",IF(AND(OR(L126="131",M126="131"),H126='131-CT'!$E$7),"131",""))</f>
        <v/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2"/>
        <v>3</v>
      </c>
      <c r="C127" s="349">
        <f t="shared" si="11"/>
        <v>42796</v>
      </c>
      <c r="D127" s="349" t="s">
        <v>507</v>
      </c>
      <c r="E127" s="318">
        <v>42796</v>
      </c>
      <c r="F127" s="278" t="s">
        <v>508</v>
      </c>
      <c r="G127" s="348" t="s">
        <v>316</v>
      </c>
      <c r="H127" s="507" t="s">
        <v>468</v>
      </c>
      <c r="I127" s="340"/>
      <c r="J127" s="340"/>
      <c r="K127" s="569">
        <v>87191366</v>
      </c>
      <c r="L127" s="570" t="s">
        <v>24</v>
      </c>
      <c r="M127" s="570" t="s">
        <v>238</v>
      </c>
      <c r="N127" s="561" t="str">
        <f>IF(AND('331-CT'!$E$7=TH!H127,OR(L127="331",M127="331")),"331",IF(AND(OR(L127="131",M127="131"),H127='131-CT'!$E$7),"131",""))</f>
        <v>131</v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/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/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2"/>
        <v>3</v>
      </c>
      <c r="C128" s="349">
        <f t="shared" si="11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9">
        <v>1778500000</v>
      </c>
      <c r="L128" s="570" t="s">
        <v>24</v>
      </c>
      <c r="M128" s="570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/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2"/>
        <v>3</v>
      </c>
      <c r="C129" s="349">
        <f t="shared" si="11"/>
        <v>42797</v>
      </c>
      <c r="D129" s="349" t="s">
        <v>507</v>
      </c>
      <c r="E129" s="318">
        <v>42797</v>
      </c>
      <c r="F129" s="279" t="s">
        <v>510</v>
      </c>
      <c r="G129" s="348" t="s">
        <v>316</v>
      </c>
      <c r="H129" s="507" t="s">
        <v>511</v>
      </c>
      <c r="I129" s="340"/>
      <c r="J129" s="340"/>
      <c r="K129" s="569">
        <v>1000000</v>
      </c>
      <c r="L129" s="570" t="s">
        <v>24</v>
      </c>
      <c r="M129" s="570" t="s">
        <v>45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>x</v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  <c r="AB129" s="573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2"/>
        <v>3</v>
      </c>
      <c r="C130" s="349">
        <f t="shared" ref="C130:C158" si="13">E130</f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9">
        <v>150000000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2"/>
        <v>3</v>
      </c>
      <c r="C131" s="349">
        <f t="shared" si="13"/>
        <v>42802</v>
      </c>
      <c r="D131" s="349" t="s">
        <v>507</v>
      </c>
      <c r="E131" s="318">
        <v>42802</v>
      </c>
      <c r="F131" s="278" t="s">
        <v>508</v>
      </c>
      <c r="G131" s="348" t="s">
        <v>316</v>
      </c>
      <c r="H131" s="507" t="s">
        <v>305</v>
      </c>
      <c r="I131" s="340"/>
      <c r="J131" s="340"/>
      <c r="K131" s="569">
        <v>154260000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2"/>
        <v>3</v>
      </c>
      <c r="C132" s="349">
        <f t="shared" si="13"/>
        <v>42804</v>
      </c>
      <c r="D132" s="349" t="s">
        <v>507</v>
      </c>
      <c r="E132" s="318">
        <v>42804</v>
      </c>
      <c r="F132" s="278" t="s">
        <v>508</v>
      </c>
      <c r="G132" s="348" t="s">
        <v>316</v>
      </c>
      <c r="H132" s="507" t="s">
        <v>440</v>
      </c>
      <c r="I132" s="340"/>
      <c r="J132" s="340"/>
      <c r="K132" s="569">
        <v>5287700</v>
      </c>
      <c r="L132" s="570" t="s">
        <v>24</v>
      </c>
      <c r="M132" s="570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2"/>
        <v>3</v>
      </c>
      <c r="C133" s="349">
        <f t="shared" si="13"/>
        <v>42808</v>
      </c>
      <c r="D133" s="349" t="s">
        <v>507</v>
      </c>
      <c r="E133" s="318">
        <v>42808</v>
      </c>
      <c r="F133" s="278" t="s">
        <v>508</v>
      </c>
      <c r="G133" s="348" t="s">
        <v>316</v>
      </c>
      <c r="H133" s="506" t="s">
        <v>313</v>
      </c>
      <c r="I133" s="340"/>
      <c r="J133" s="340"/>
      <c r="K133" s="569">
        <v>48070000</v>
      </c>
      <c r="L133" s="570" t="s">
        <v>24</v>
      </c>
      <c r="M133" s="570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2"/>
        <v>3</v>
      </c>
      <c r="C134" s="349">
        <f t="shared" si="13"/>
        <v>42809</v>
      </c>
      <c r="D134" s="349" t="s">
        <v>507</v>
      </c>
      <c r="E134" s="318">
        <v>42809</v>
      </c>
      <c r="F134" s="278" t="s">
        <v>508</v>
      </c>
      <c r="G134" s="348" t="s">
        <v>316</v>
      </c>
      <c r="H134" s="508" t="s">
        <v>300</v>
      </c>
      <c r="I134" s="340"/>
      <c r="J134" s="340"/>
      <c r="K134" s="569">
        <v>5227200</v>
      </c>
      <c r="L134" s="570" t="s">
        <v>24</v>
      </c>
      <c r="M134" s="570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2"/>
        <v>3</v>
      </c>
      <c r="C135" s="349">
        <f t="shared" si="13"/>
        <v>42810</v>
      </c>
      <c r="D135" s="349" t="s">
        <v>507</v>
      </c>
      <c r="E135" s="318">
        <v>42810</v>
      </c>
      <c r="F135" s="278" t="s">
        <v>508</v>
      </c>
      <c r="G135" s="348" t="s">
        <v>316</v>
      </c>
      <c r="H135" s="507" t="s">
        <v>420</v>
      </c>
      <c r="I135" s="340"/>
      <c r="J135" s="340"/>
      <c r="K135" s="569">
        <v>12277650</v>
      </c>
      <c r="L135" s="570" t="s">
        <v>24</v>
      </c>
      <c r="M135" s="570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2"/>
        <v>3</v>
      </c>
      <c r="C136" s="349">
        <f t="shared" si="13"/>
        <v>42814</v>
      </c>
      <c r="D136" s="349" t="s">
        <v>507</v>
      </c>
      <c r="E136" s="318">
        <v>42814</v>
      </c>
      <c r="F136" s="278" t="s">
        <v>508</v>
      </c>
      <c r="G136" s="348" t="s">
        <v>316</v>
      </c>
      <c r="H136" s="507" t="s">
        <v>830</v>
      </c>
      <c r="I136" s="340"/>
      <c r="J136" s="340"/>
      <c r="K136" s="569">
        <v>1900000</v>
      </c>
      <c r="L136" s="570" t="s">
        <v>24</v>
      </c>
      <c r="M136" s="570" t="s">
        <v>238</v>
      </c>
      <c r="N136" s="561" t="str">
        <f>IF(AND('331-CT'!$E$7=TH!H136,OR(L136="331",M136="331")),"331",IF(AND(OR(L136="131",M136="131"),H136='131-CT'!$E$7),"131",""))</f>
        <v/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  <c r="AB136" s="573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2"/>
        <v>3</v>
      </c>
      <c r="C137" s="349">
        <f t="shared" si="13"/>
        <v>42815</v>
      </c>
      <c r="D137" s="349" t="s">
        <v>507</v>
      </c>
      <c r="E137" s="318">
        <v>42815</v>
      </c>
      <c r="F137" s="278" t="s">
        <v>508</v>
      </c>
      <c r="G137" s="348" t="s">
        <v>316</v>
      </c>
      <c r="H137" s="507" t="s">
        <v>468</v>
      </c>
      <c r="I137" s="340"/>
      <c r="J137" s="340"/>
      <c r="K137" s="569">
        <v>63890530</v>
      </c>
      <c r="L137" s="570" t="s">
        <v>24</v>
      </c>
      <c r="M137" s="570" t="s">
        <v>238</v>
      </c>
      <c r="N137" s="561" t="str">
        <f>IF(AND('331-CT'!$E$7=TH!H137,OR(L137="331",M137="331")),"331",IF(AND(OR(L137="131",M137="131"),H137='131-CT'!$E$7),"131",""))</f>
        <v>131</v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si="12"/>
        <v>3</v>
      </c>
      <c r="C138" s="349">
        <f t="shared" si="13"/>
        <v>42819</v>
      </c>
      <c r="D138" s="349" t="s">
        <v>507</v>
      </c>
      <c r="E138" s="318">
        <v>42819</v>
      </c>
      <c r="F138" s="279" t="s">
        <v>509</v>
      </c>
      <c r="G138" s="348" t="s">
        <v>316</v>
      </c>
      <c r="H138" s="506"/>
      <c r="I138" s="340"/>
      <c r="J138" s="340"/>
      <c r="K138" s="569">
        <v>1843</v>
      </c>
      <c r="L138" s="570" t="s">
        <v>24</v>
      </c>
      <c r="M138" s="570" t="s">
        <v>38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/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ref="B139:B158" si="14">IF(C139&lt;&gt;"",MONTH(C139),"")</f>
        <v>3</v>
      </c>
      <c r="C139" s="349">
        <f t="shared" si="13"/>
        <v>42824</v>
      </c>
      <c r="D139" s="349" t="s">
        <v>507</v>
      </c>
      <c r="E139" s="318">
        <v>42824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9">
        <v>3500000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4"/>
        <v>3</v>
      </c>
      <c r="C140" s="349">
        <f t="shared" si="13"/>
        <v>42825</v>
      </c>
      <c r="D140" s="349" t="s">
        <v>507</v>
      </c>
      <c r="E140" s="318">
        <v>42825</v>
      </c>
      <c r="F140" s="279" t="s">
        <v>510</v>
      </c>
      <c r="G140" s="348" t="s">
        <v>316</v>
      </c>
      <c r="H140" s="507" t="s">
        <v>511</v>
      </c>
      <c r="I140" s="340"/>
      <c r="J140" s="340"/>
      <c r="K140" s="569">
        <v>10000000</v>
      </c>
      <c r="L140" s="570" t="s">
        <v>24</v>
      </c>
      <c r="M140" s="570" t="s">
        <v>45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>x</v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4"/>
        <v>3</v>
      </c>
      <c r="C141" s="349">
        <f t="shared" si="13"/>
        <v>42825</v>
      </c>
      <c r="D141" s="349" t="s">
        <v>507</v>
      </c>
      <c r="E141" s="318">
        <v>42825</v>
      </c>
      <c r="F141" s="278" t="s">
        <v>508</v>
      </c>
      <c r="G141" s="348" t="s">
        <v>316</v>
      </c>
      <c r="H141" s="507" t="s">
        <v>646</v>
      </c>
      <c r="I141" s="340"/>
      <c r="J141" s="340"/>
      <c r="K141" s="569">
        <v>46629143</v>
      </c>
      <c r="L141" s="570" t="s">
        <v>24</v>
      </c>
      <c r="M141" s="570" t="s">
        <v>238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/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4"/>
        <v>3</v>
      </c>
      <c r="C142" s="349">
        <f t="shared" si="13"/>
        <v>42796</v>
      </c>
      <c r="D142" s="349" t="s">
        <v>512</v>
      </c>
      <c r="E142" s="318">
        <v>42796</v>
      </c>
      <c r="F142" s="279" t="s">
        <v>516</v>
      </c>
      <c r="G142" s="348" t="s">
        <v>316</v>
      </c>
      <c r="H142" s="507" t="s">
        <v>511</v>
      </c>
      <c r="I142" s="340"/>
      <c r="J142" s="340"/>
      <c r="K142" s="569">
        <v>87100000</v>
      </c>
      <c r="L142" s="570" t="s">
        <v>45</v>
      </c>
      <c r="M142" s="570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>x</v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  <c r="AB142" s="573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4"/>
        <v>3</v>
      </c>
      <c r="C143" s="349">
        <f t="shared" si="13"/>
        <v>42797</v>
      </c>
      <c r="D143" s="349" t="s">
        <v>512</v>
      </c>
      <c r="E143" s="318">
        <v>42797</v>
      </c>
      <c r="F143" s="279" t="s">
        <v>519</v>
      </c>
      <c r="G143" s="348" t="s">
        <v>316</v>
      </c>
      <c r="H143" s="507" t="s">
        <v>498</v>
      </c>
      <c r="I143" s="340"/>
      <c r="J143" s="340"/>
      <c r="K143" s="569">
        <v>1141242308</v>
      </c>
      <c r="L143" s="571" t="s">
        <v>8</v>
      </c>
      <c r="M143" s="570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2"/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4"/>
        <v>3</v>
      </c>
      <c r="C144" s="349">
        <f t="shared" si="13"/>
        <v>42797</v>
      </c>
      <c r="D144" s="349" t="s">
        <v>512</v>
      </c>
      <c r="E144" s="318">
        <v>42797</v>
      </c>
      <c r="F144" s="278" t="s">
        <v>514</v>
      </c>
      <c r="G144" s="348" t="s">
        <v>316</v>
      </c>
      <c r="H144" s="506"/>
      <c r="I144" s="340"/>
      <c r="J144" s="340"/>
      <c r="K144" s="569">
        <v>456548</v>
      </c>
      <c r="L144" s="570" t="s">
        <v>81</v>
      </c>
      <c r="M144" s="570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2">
        <v>1</v>
      </c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4"/>
        <v>3</v>
      </c>
      <c r="C145" s="349">
        <f t="shared" si="13"/>
        <v>42797</v>
      </c>
      <c r="D145" s="349" t="s">
        <v>512</v>
      </c>
      <c r="E145" s="318">
        <v>42797</v>
      </c>
      <c r="F145" s="278" t="s">
        <v>515</v>
      </c>
      <c r="G145" s="348" t="s">
        <v>316</v>
      </c>
      <c r="H145" s="507"/>
      <c r="I145" s="340"/>
      <c r="J145" s="340"/>
      <c r="K145" s="569">
        <v>45655</v>
      </c>
      <c r="L145" s="570" t="s">
        <v>9</v>
      </c>
      <c r="M145" s="570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>
        <v>1</v>
      </c>
      <c r="AB145" s="573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4"/>
        <v>3</v>
      </c>
      <c r="C146" s="349">
        <f t="shared" si="13"/>
        <v>42797</v>
      </c>
      <c r="D146" s="349" t="s">
        <v>512</v>
      </c>
      <c r="E146" s="318">
        <v>42797</v>
      </c>
      <c r="F146" s="279" t="s">
        <v>519</v>
      </c>
      <c r="G146" s="348" t="s">
        <v>316</v>
      </c>
      <c r="H146" s="507" t="s">
        <v>292</v>
      </c>
      <c r="I146" s="340"/>
      <c r="J146" s="340"/>
      <c r="K146" s="569">
        <v>637061359</v>
      </c>
      <c r="L146" s="571" t="s">
        <v>8</v>
      </c>
      <c r="M146" s="570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/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4"/>
        <v>3</v>
      </c>
      <c r="C147" s="349">
        <f t="shared" si="13"/>
        <v>42797</v>
      </c>
      <c r="D147" s="349" t="s">
        <v>512</v>
      </c>
      <c r="E147" s="318">
        <v>42797</v>
      </c>
      <c r="F147" s="278" t="s">
        <v>514</v>
      </c>
      <c r="G147" s="348" t="s">
        <v>316</v>
      </c>
      <c r="H147" s="506"/>
      <c r="I147" s="340"/>
      <c r="J147" s="340"/>
      <c r="K147" s="569">
        <v>213123</v>
      </c>
      <c r="L147" s="570" t="s">
        <v>81</v>
      </c>
      <c r="M147" s="570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2">
        <v>1</v>
      </c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4"/>
        <v>3</v>
      </c>
      <c r="C148" s="349">
        <f t="shared" si="13"/>
        <v>42797</v>
      </c>
      <c r="D148" s="349" t="s">
        <v>512</v>
      </c>
      <c r="E148" s="318">
        <v>42797</v>
      </c>
      <c r="F148" s="278" t="s">
        <v>515</v>
      </c>
      <c r="G148" s="348" t="s">
        <v>316</v>
      </c>
      <c r="H148" s="507"/>
      <c r="I148" s="340"/>
      <c r="J148" s="340"/>
      <c r="K148" s="569">
        <v>21312</v>
      </c>
      <c r="L148" s="570" t="s">
        <v>9</v>
      </c>
      <c r="M148" s="570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>
        <v>1</v>
      </c>
      <c r="AB148" s="573"/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si="14"/>
        <v>3</v>
      </c>
      <c r="C149" s="349">
        <f t="shared" si="13"/>
        <v>42797</v>
      </c>
      <c r="D149" s="349" t="s">
        <v>512</v>
      </c>
      <c r="E149" s="318">
        <v>42797</v>
      </c>
      <c r="F149" s="279" t="s">
        <v>869</v>
      </c>
      <c r="G149" s="348" t="s">
        <v>316</v>
      </c>
      <c r="H149" s="506"/>
      <c r="I149" s="340"/>
      <c r="J149" s="340"/>
      <c r="K149" s="569">
        <v>533477</v>
      </c>
      <c r="L149" s="570" t="s">
        <v>81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>
        <v>1</v>
      </c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4"/>
        <v>3</v>
      </c>
      <c r="C150" s="349">
        <f t="shared" si="13"/>
        <v>42797</v>
      </c>
      <c r="D150" s="349" t="s">
        <v>512</v>
      </c>
      <c r="E150" s="318">
        <v>42797</v>
      </c>
      <c r="F150" s="279" t="s">
        <v>870</v>
      </c>
      <c r="G150" s="348" t="s">
        <v>316</v>
      </c>
      <c r="H150" s="506"/>
      <c r="I150" s="340"/>
      <c r="J150" s="340"/>
      <c r="K150" s="569">
        <v>53348</v>
      </c>
      <c r="L150" s="570" t="s">
        <v>9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/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>
        <v>1</v>
      </c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4"/>
        <v>3</v>
      </c>
      <c r="C151" s="349">
        <f t="shared" si="13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9">
        <v>150000000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4"/>
        <v>3</v>
      </c>
      <c r="C152" s="349">
        <f t="shared" si="13"/>
        <v>42802</v>
      </c>
      <c r="D152" s="349" t="s">
        <v>512</v>
      </c>
      <c r="E152" s="318">
        <v>42802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9">
        <v>154000000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4"/>
        <v>3</v>
      </c>
      <c r="C153" s="349">
        <f t="shared" si="13"/>
        <v>42807</v>
      </c>
      <c r="D153" s="349" t="s">
        <v>512</v>
      </c>
      <c r="E153" s="318">
        <v>42807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9">
        <v>5500000</v>
      </c>
      <c r="L153" s="570" t="s">
        <v>45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4"/>
        <v>3</v>
      </c>
      <c r="C154" s="349">
        <f t="shared" si="13"/>
        <v>42808</v>
      </c>
      <c r="D154" s="349" t="s">
        <v>512</v>
      </c>
      <c r="E154" s="318">
        <v>42808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9">
        <v>48000000</v>
      </c>
      <c r="L154" s="570" t="s">
        <v>45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2"/>
      <c r="AB154" s="573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4"/>
        <v>3</v>
      </c>
      <c r="C155" s="349">
        <f t="shared" si="13"/>
        <v>42811</v>
      </c>
      <c r="D155" s="349" t="s">
        <v>512</v>
      </c>
      <c r="E155" s="318">
        <v>42811</v>
      </c>
      <c r="F155" s="279" t="s">
        <v>516</v>
      </c>
      <c r="G155" s="348" t="s">
        <v>316</v>
      </c>
      <c r="H155" s="507" t="s">
        <v>511</v>
      </c>
      <c r="I155" s="340"/>
      <c r="J155" s="340"/>
      <c r="K155" s="569">
        <v>17500000</v>
      </c>
      <c r="L155" s="570" t="s">
        <v>45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>x</v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/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4"/>
        <v>3</v>
      </c>
      <c r="C156" s="349">
        <f t="shared" si="13"/>
        <v>42812</v>
      </c>
      <c r="D156" s="349" t="s">
        <v>512</v>
      </c>
      <c r="E156" s="318">
        <v>42812</v>
      </c>
      <c r="F156" s="279" t="s">
        <v>520</v>
      </c>
      <c r="G156" s="348" t="s">
        <v>316</v>
      </c>
      <c r="H156" s="506"/>
      <c r="I156" s="340"/>
      <c r="J156" s="340"/>
      <c r="K156" s="569">
        <v>50000</v>
      </c>
      <c r="L156" s="570" t="s">
        <v>81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>
        <v>1</v>
      </c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4"/>
        <v>3</v>
      </c>
      <c r="C157" s="349">
        <f t="shared" si="13"/>
        <v>42812</v>
      </c>
      <c r="D157" s="349" t="s">
        <v>512</v>
      </c>
      <c r="E157" s="318">
        <v>42812</v>
      </c>
      <c r="F157" s="279" t="s">
        <v>521</v>
      </c>
      <c r="G157" s="348" t="s">
        <v>316</v>
      </c>
      <c r="H157" s="507"/>
      <c r="I157" s="340"/>
      <c r="J157" s="340"/>
      <c r="K157" s="569">
        <v>5000</v>
      </c>
      <c r="L157" s="570" t="s">
        <v>9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/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2">
        <v>1</v>
      </c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si="14"/>
        <v>3</v>
      </c>
      <c r="C158" s="349">
        <f t="shared" si="13"/>
        <v>42817</v>
      </c>
      <c r="D158" s="349" t="s">
        <v>512</v>
      </c>
      <c r="E158" s="318">
        <v>42817</v>
      </c>
      <c r="F158" s="279" t="s">
        <v>516</v>
      </c>
      <c r="G158" s="348" t="s">
        <v>316</v>
      </c>
      <c r="H158" s="507" t="s">
        <v>511</v>
      </c>
      <c r="I158" s="340"/>
      <c r="J158" s="340"/>
      <c r="K158" s="569">
        <v>52800000</v>
      </c>
      <c r="L158" s="570" t="s">
        <v>45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>x</v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ref="B159:B169" si="15">IF(C159&lt;&gt;"",MONTH(C159),"")</f>
        <v>3</v>
      </c>
      <c r="C159" s="349">
        <f t="shared" ref="C159:C169" si="16">E159</f>
        <v>42817</v>
      </c>
      <c r="D159" s="349" t="s">
        <v>512</v>
      </c>
      <c r="E159" s="318">
        <v>42817</v>
      </c>
      <c r="F159" s="279" t="s">
        <v>871</v>
      </c>
      <c r="G159" s="348" t="s">
        <v>316</v>
      </c>
      <c r="H159" s="507"/>
      <c r="I159" s="340"/>
      <c r="J159" s="340"/>
      <c r="K159" s="569">
        <v>4712619</v>
      </c>
      <c r="L159" s="571" t="s">
        <v>336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/>
      <c r="AB159" s="573"/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5"/>
        <v>3</v>
      </c>
      <c r="C160" s="349">
        <f t="shared" si="16"/>
        <v>42817</v>
      </c>
      <c r="D160" s="349" t="s">
        <v>512</v>
      </c>
      <c r="E160" s="318">
        <v>42817</v>
      </c>
      <c r="F160" s="278" t="s">
        <v>514</v>
      </c>
      <c r="G160" s="348" t="s">
        <v>316</v>
      </c>
      <c r="H160" s="507"/>
      <c r="I160" s="340"/>
      <c r="J160" s="340"/>
      <c r="K160" s="569">
        <v>10000</v>
      </c>
      <c r="L160" s="570" t="s">
        <v>81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>
        <v>1</v>
      </c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5"/>
        <v>3</v>
      </c>
      <c r="C161" s="349">
        <f t="shared" si="16"/>
        <v>42817</v>
      </c>
      <c r="D161" s="349" t="s">
        <v>512</v>
      </c>
      <c r="E161" s="318">
        <v>42817</v>
      </c>
      <c r="F161" s="278" t="s">
        <v>515</v>
      </c>
      <c r="G161" s="348" t="s">
        <v>316</v>
      </c>
      <c r="H161" s="506"/>
      <c r="I161" s="340"/>
      <c r="J161" s="340"/>
      <c r="K161" s="569">
        <v>1000</v>
      </c>
      <c r="L161" s="570" t="s">
        <v>9</v>
      </c>
      <c r="M161" s="570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>
        <v>1</v>
      </c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5"/>
        <v>3</v>
      </c>
      <c r="C162" s="349">
        <f t="shared" si="16"/>
        <v>42817</v>
      </c>
      <c r="D162" s="349" t="s">
        <v>512</v>
      </c>
      <c r="E162" s="318">
        <v>42817</v>
      </c>
      <c r="F162" s="279" t="s">
        <v>519</v>
      </c>
      <c r="G162" s="348" t="s">
        <v>316</v>
      </c>
      <c r="H162" s="507" t="s">
        <v>291</v>
      </c>
      <c r="I162" s="340"/>
      <c r="J162" s="340"/>
      <c r="K162" s="569">
        <v>2437883</v>
      </c>
      <c r="L162" s="571" t="s">
        <v>8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/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5"/>
        <v>3</v>
      </c>
      <c r="C163" s="349">
        <f t="shared" si="16"/>
        <v>42817</v>
      </c>
      <c r="D163" s="349" t="s">
        <v>512</v>
      </c>
      <c r="E163" s="318">
        <v>42817</v>
      </c>
      <c r="F163" s="278" t="s">
        <v>514</v>
      </c>
      <c r="G163" s="348" t="s">
        <v>316</v>
      </c>
      <c r="H163" s="506"/>
      <c r="I163" s="340"/>
      <c r="J163" s="340"/>
      <c r="K163" s="569">
        <v>10000</v>
      </c>
      <c r="L163" s="570" t="s">
        <v>81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5"/>
        <v>3</v>
      </c>
      <c r="C164" s="349">
        <f t="shared" si="16"/>
        <v>42817</v>
      </c>
      <c r="D164" s="349" t="s">
        <v>512</v>
      </c>
      <c r="E164" s="318">
        <v>42817</v>
      </c>
      <c r="F164" s="278" t="s">
        <v>515</v>
      </c>
      <c r="G164" s="348" t="s">
        <v>316</v>
      </c>
      <c r="H164" s="506"/>
      <c r="I164" s="340"/>
      <c r="J164" s="340"/>
      <c r="K164" s="569">
        <v>1000</v>
      </c>
      <c r="L164" s="570" t="s">
        <v>9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>
        <v>1</v>
      </c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5"/>
        <v>3</v>
      </c>
      <c r="C165" s="349">
        <f t="shared" si="16"/>
        <v>42819</v>
      </c>
      <c r="D165" s="349" t="s">
        <v>512</v>
      </c>
      <c r="E165" s="318">
        <v>42819</v>
      </c>
      <c r="F165" s="279" t="s">
        <v>524</v>
      </c>
      <c r="G165" s="348" t="s">
        <v>316</v>
      </c>
      <c r="H165" s="507"/>
      <c r="I165" s="340"/>
      <c r="J165" s="340"/>
      <c r="K165" s="569">
        <v>10000</v>
      </c>
      <c r="L165" s="570" t="s">
        <v>81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5"/>
        <v>3</v>
      </c>
      <c r="C166" s="349">
        <f t="shared" si="16"/>
        <v>42819</v>
      </c>
      <c r="D166" s="349" t="s">
        <v>512</v>
      </c>
      <c r="E166" s="318">
        <v>42819</v>
      </c>
      <c r="F166" s="279" t="s">
        <v>525</v>
      </c>
      <c r="G166" s="348" t="s">
        <v>316</v>
      </c>
      <c r="H166" s="506"/>
      <c r="I166" s="340"/>
      <c r="J166" s="340"/>
      <c r="K166" s="569">
        <v>1000</v>
      </c>
      <c r="L166" s="570" t="s">
        <v>9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>
        <v>1</v>
      </c>
      <c r="AB166" s="573"/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5"/>
        <v>3</v>
      </c>
      <c r="C167" s="349">
        <f t="shared" si="16"/>
        <v>42824</v>
      </c>
      <c r="D167" s="349" t="s">
        <v>512</v>
      </c>
      <c r="E167" s="318">
        <v>42824</v>
      </c>
      <c r="F167" s="279" t="s">
        <v>519</v>
      </c>
      <c r="G167" s="348" t="s">
        <v>316</v>
      </c>
      <c r="H167" s="507" t="s">
        <v>291</v>
      </c>
      <c r="I167" s="340"/>
      <c r="J167" s="340"/>
      <c r="K167" s="569">
        <v>9268909</v>
      </c>
      <c r="L167" s="571" t="s">
        <v>8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/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5"/>
        <v>3</v>
      </c>
      <c r="C168" s="349">
        <f t="shared" si="16"/>
        <v>42824</v>
      </c>
      <c r="D168" s="349" t="s">
        <v>512</v>
      </c>
      <c r="E168" s="318">
        <v>42824</v>
      </c>
      <c r="F168" s="278" t="s">
        <v>514</v>
      </c>
      <c r="G168" s="348" t="s">
        <v>316</v>
      </c>
      <c r="H168" s="506"/>
      <c r="I168" s="340"/>
      <c r="J168" s="340"/>
      <c r="K168" s="569">
        <v>10000</v>
      </c>
      <c r="L168" s="570" t="s">
        <v>81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si="15"/>
        <v>3</v>
      </c>
      <c r="C169" s="349">
        <f t="shared" si="16"/>
        <v>42824</v>
      </c>
      <c r="D169" s="349" t="s">
        <v>512</v>
      </c>
      <c r="E169" s="318">
        <v>42824</v>
      </c>
      <c r="F169" s="278" t="s">
        <v>515</v>
      </c>
      <c r="G169" s="348" t="s">
        <v>316</v>
      </c>
      <c r="H169" s="506"/>
      <c r="I169" s="340"/>
      <c r="J169" s="340"/>
      <c r="K169" s="569">
        <v>1000</v>
      </c>
      <c r="L169" s="570" t="s">
        <v>9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ref="B170:B194" si="17">IF(C170&lt;&gt;"",MONTH(C170),"")</f>
        <v>3</v>
      </c>
      <c r="C170" s="349">
        <f t="shared" ref="C170:C194" si="18">E170</f>
        <v>42824</v>
      </c>
      <c r="D170" s="349" t="s">
        <v>512</v>
      </c>
      <c r="E170" s="318">
        <v>42824</v>
      </c>
      <c r="F170" s="278" t="s">
        <v>872</v>
      </c>
      <c r="G170" s="348" t="s">
        <v>316</v>
      </c>
      <c r="H170" s="507"/>
      <c r="I170" s="340"/>
      <c r="J170" s="340"/>
      <c r="K170" s="569">
        <v>20000</v>
      </c>
      <c r="L170" s="570" t="s">
        <v>81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  <c r="AB170" s="573"/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7"/>
        <v>3</v>
      </c>
      <c r="C171" s="349">
        <f t="shared" si="18"/>
        <v>42824</v>
      </c>
      <c r="D171" s="349" t="s">
        <v>512</v>
      </c>
      <c r="E171" s="318">
        <v>42824</v>
      </c>
      <c r="F171" s="278" t="s">
        <v>873</v>
      </c>
      <c r="G171" s="348" t="s">
        <v>316</v>
      </c>
      <c r="H171" s="507"/>
      <c r="I171" s="340"/>
      <c r="J171" s="340"/>
      <c r="K171" s="569">
        <v>2000</v>
      </c>
      <c r="L171" s="570" t="s">
        <v>9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>
        <v>1</v>
      </c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7"/>
        <v>3</v>
      </c>
      <c r="C172" s="349">
        <f t="shared" si="18"/>
        <v>42825</v>
      </c>
      <c r="D172" s="349" t="s">
        <v>512</v>
      </c>
      <c r="E172" s="318">
        <v>42825</v>
      </c>
      <c r="F172" s="279" t="s">
        <v>519</v>
      </c>
      <c r="G172" s="348" t="s">
        <v>316</v>
      </c>
      <c r="H172" s="507" t="s">
        <v>290</v>
      </c>
      <c r="I172" s="340"/>
      <c r="J172" s="340"/>
      <c r="K172" s="569">
        <v>10000000</v>
      </c>
      <c r="L172" s="571" t="s">
        <v>8</v>
      </c>
      <c r="M172" s="570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/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7"/>
        <v>3</v>
      </c>
      <c r="C173" s="349">
        <f t="shared" si="18"/>
        <v>42825</v>
      </c>
      <c r="D173" s="349" t="s">
        <v>512</v>
      </c>
      <c r="E173" s="318">
        <v>42825</v>
      </c>
      <c r="F173" s="278" t="s">
        <v>514</v>
      </c>
      <c r="G173" s="348" t="s">
        <v>316</v>
      </c>
      <c r="H173" s="506"/>
      <c r="I173" s="340"/>
      <c r="J173" s="340"/>
      <c r="K173" s="569">
        <v>20000</v>
      </c>
      <c r="L173" s="570" t="s">
        <v>81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7"/>
        <v>3</v>
      </c>
      <c r="C174" s="349">
        <f t="shared" si="18"/>
        <v>42825</v>
      </c>
      <c r="D174" s="349" t="s">
        <v>512</v>
      </c>
      <c r="E174" s="318">
        <v>42825</v>
      </c>
      <c r="F174" s="278" t="s">
        <v>515</v>
      </c>
      <c r="G174" s="348" t="s">
        <v>316</v>
      </c>
      <c r="H174" s="506"/>
      <c r="I174" s="340"/>
      <c r="J174" s="340"/>
      <c r="K174" s="569">
        <v>2000</v>
      </c>
      <c r="L174" s="570" t="s">
        <v>9</v>
      </c>
      <c r="M174" s="570" t="s">
        <v>24</v>
      </c>
      <c r="N174" s="561" t="str">
        <f>IF(AND('331-CT'!$E$7=TH!H174,OR(L174="331",M174="331")),"331",IF(AND(OR(L174="131",M174="131"),H174='131-CT'!$E$7),"131",""))</f>
        <v/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/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>
        <v>1</v>
      </c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si="17"/>
        <v>1</v>
      </c>
      <c r="C175" s="349">
        <f t="shared" si="18"/>
        <v>42746</v>
      </c>
      <c r="D175" s="349" t="s">
        <v>507</v>
      </c>
      <c r="E175" s="318">
        <v>42746</v>
      </c>
      <c r="F175" s="278" t="s">
        <v>508</v>
      </c>
      <c r="G175" s="348" t="s">
        <v>491</v>
      </c>
      <c r="H175" s="507" t="s">
        <v>468</v>
      </c>
      <c r="I175" s="340"/>
      <c r="J175" s="340"/>
      <c r="K175" s="569">
        <v>500000000</v>
      </c>
      <c r="L175" s="570" t="s">
        <v>24</v>
      </c>
      <c r="M175" s="570" t="s">
        <v>238</v>
      </c>
      <c r="N175" s="561" t="str">
        <f>IF(AND('331-CT'!$E$7=TH!H175,OR(L175="331",M175="331")),"331",IF(AND(OR(L175="131",M175="131"),H175='131-CT'!$E$7),"131",""))</f>
        <v>131</v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7"/>
        <v>1</v>
      </c>
      <c r="C176" s="349">
        <f t="shared" si="18"/>
        <v>42747</v>
      </c>
      <c r="D176" s="349" t="s">
        <v>507</v>
      </c>
      <c r="E176" s="318">
        <v>42747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9">
        <v>99967000</v>
      </c>
      <c r="L176" s="570" t="s">
        <v>24</v>
      </c>
      <c r="M176" s="570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/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7"/>
        <v>1</v>
      </c>
      <c r="C177" s="349">
        <f t="shared" si="18"/>
        <v>42752</v>
      </c>
      <c r="D177" s="349" t="s">
        <v>507</v>
      </c>
      <c r="E177" s="318">
        <v>42752</v>
      </c>
      <c r="F177" s="278" t="s">
        <v>508</v>
      </c>
      <c r="G177" s="348" t="s">
        <v>491</v>
      </c>
      <c r="H177" s="507" t="s">
        <v>306</v>
      </c>
      <c r="I177" s="340"/>
      <c r="J177" s="340"/>
      <c r="K177" s="569">
        <v>106443467</v>
      </c>
      <c r="L177" s="570" t="s">
        <v>24</v>
      </c>
      <c r="M177" s="570" t="s">
        <v>238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/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/>
      <c r="AB177" s="573"/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7"/>
        <v>1</v>
      </c>
      <c r="C178" s="349">
        <f t="shared" si="18"/>
        <v>42752</v>
      </c>
      <c r="D178" s="349" t="s">
        <v>507</v>
      </c>
      <c r="E178" s="318">
        <v>42752</v>
      </c>
      <c r="F178" s="278" t="s">
        <v>879</v>
      </c>
      <c r="G178" s="348" t="s">
        <v>491</v>
      </c>
      <c r="H178" s="507" t="s">
        <v>511</v>
      </c>
      <c r="I178" s="340"/>
      <c r="J178" s="340"/>
      <c r="K178" s="569">
        <v>6200000</v>
      </c>
      <c r="L178" s="570" t="s">
        <v>24</v>
      </c>
      <c r="M178" s="570" t="s">
        <v>45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>x</v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7"/>
        <v>1</v>
      </c>
      <c r="C179" s="349">
        <f t="shared" si="18"/>
        <v>42766</v>
      </c>
      <c r="D179" s="349" t="s">
        <v>507</v>
      </c>
      <c r="E179" s="318">
        <v>42766</v>
      </c>
      <c r="F179" s="279" t="s">
        <v>509</v>
      </c>
      <c r="G179" s="348" t="s">
        <v>491</v>
      </c>
      <c r="H179" s="506"/>
      <c r="I179" s="340"/>
      <c r="J179" s="340"/>
      <c r="K179" s="569">
        <v>3484</v>
      </c>
      <c r="L179" s="570" t="s">
        <v>24</v>
      </c>
      <c r="M179" s="570" t="s">
        <v>38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/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7"/>
        <v>2</v>
      </c>
      <c r="C180" s="349">
        <f t="shared" si="18"/>
        <v>42786</v>
      </c>
      <c r="D180" s="349" t="s">
        <v>507</v>
      </c>
      <c r="E180" s="318">
        <v>42786</v>
      </c>
      <c r="F180" s="278" t="s">
        <v>879</v>
      </c>
      <c r="G180" s="348" t="s">
        <v>491</v>
      </c>
      <c r="H180" s="507" t="s">
        <v>511</v>
      </c>
      <c r="I180" s="340"/>
      <c r="J180" s="340"/>
      <c r="K180" s="569">
        <v>12500000</v>
      </c>
      <c r="L180" s="570" t="s">
        <v>24</v>
      </c>
      <c r="M180" s="570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/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7"/>
        <v>2</v>
      </c>
      <c r="C181" s="349">
        <f t="shared" si="18"/>
        <v>42793</v>
      </c>
      <c r="D181" s="349" t="s">
        <v>507</v>
      </c>
      <c r="E181" s="318">
        <v>42793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9">
        <v>9100000</v>
      </c>
      <c r="L181" s="570" t="s">
        <v>24</v>
      </c>
      <c r="M181" s="570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/>
      <c r="AB181" s="573"/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7"/>
        <v>2</v>
      </c>
      <c r="C182" s="349">
        <f t="shared" si="18"/>
        <v>42794</v>
      </c>
      <c r="D182" s="349" t="s">
        <v>507</v>
      </c>
      <c r="E182" s="318">
        <v>42794</v>
      </c>
      <c r="F182" s="278" t="s">
        <v>876</v>
      </c>
      <c r="G182" s="348" t="s">
        <v>491</v>
      </c>
      <c r="H182" s="507" t="s">
        <v>511</v>
      </c>
      <c r="I182" s="340"/>
      <c r="J182" s="340"/>
      <c r="K182" s="569">
        <v>9100000</v>
      </c>
      <c r="L182" s="570" t="s">
        <v>24</v>
      </c>
      <c r="M182" s="570" t="s">
        <v>45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>x</v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/>
      </c>
      <c r="Y182" s="561" t="str">
        <f>IF(OR(TH!L182=TH!$Y$7,M182=TH!$Y$7),"x","")</f>
        <v/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7"/>
        <v>2</v>
      </c>
      <c r="C183" s="349">
        <f t="shared" si="18"/>
        <v>42794</v>
      </c>
      <c r="D183" s="349" t="s">
        <v>507</v>
      </c>
      <c r="E183" s="318">
        <v>42794</v>
      </c>
      <c r="F183" s="278" t="s">
        <v>875</v>
      </c>
      <c r="G183" s="348" t="s">
        <v>491</v>
      </c>
      <c r="H183" s="506" t="s">
        <v>881</v>
      </c>
      <c r="I183" s="340"/>
      <c r="J183" s="340"/>
      <c r="K183" s="569">
        <v>266000000</v>
      </c>
      <c r="L183" s="570" t="s">
        <v>24</v>
      </c>
      <c r="M183" s="570" t="s">
        <v>492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>x</v>
      </c>
      <c r="Y183" s="561" t="str">
        <f>IF(OR(TH!L183=TH!$Y$7,M183=TH!$Y$7),"x","")</f>
        <v>x</v>
      </c>
      <c r="Z183" s="561" t="str">
        <f>IF(AND(B183&lt;=NKC!$N$8,B183&gt;=NKC!$M$8),"x","")</f>
        <v>x</v>
      </c>
      <c r="AA183" s="572"/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7"/>
        <v>2</v>
      </c>
      <c r="C184" s="349">
        <f t="shared" si="18"/>
        <v>42794</v>
      </c>
      <c r="D184" s="349" t="s">
        <v>507</v>
      </c>
      <c r="E184" s="318">
        <v>42794</v>
      </c>
      <c r="F184" s="279" t="s">
        <v>509</v>
      </c>
      <c r="G184" s="348" t="s">
        <v>491</v>
      </c>
      <c r="H184" s="506"/>
      <c r="I184" s="340"/>
      <c r="J184" s="340"/>
      <c r="K184" s="569">
        <v>328</v>
      </c>
      <c r="L184" s="570" t="s">
        <v>24</v>
      </c>
      <c r="M184" s="570" t="s">
        <v>38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/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/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7"/>
        <v>3</v>
      </c>
      <c r="C185" s="349">
        <f t="shared" si="18"/>
        <v>42795</v>
      </c>
      <c r="D185" s="349" t="s">
        <v>507</v>
      </c>
      <c r="E185" s="318">
        <v>42795</v>
      </c>
      <c r="F185" s="278" t="s">
        <v>876</v>
      </c>
      <c r="G185" s="348" t="s">
        <v>491</v>
      </c>
      <c r="H185" s="507" t="s">
        <v>511</v>
      </c>
      <c r="I185" s="340"/>
      <c r="J185" s="340"/>
      <c r="K185" s="569">
        <v>200000</v>
      </c>
      <c r="L185" s="570" t="s">
        <v>24</v>
      </c>
      <c r="M185" s="570" t="s">
        <v>45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>x</v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/>
      </c>
      <c r="Z185" s="561" t="str">
        <f>IF(AND(B185&lt;=NKC!$N$8,B185&gt;=NKC!$M$8),"x","")</f>
        <v>x</v>
      </c>
      <c r="AA185" s="572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7"/>
        <v>3</v>
      </c>
      <c r="C186" s="349">
        <f t="shared" si="18"/>
        <v>42795</v>
      </c>
      <c r="D186" s="349" t="s">
        <v>507</v>
      </c>
      <c r="E186" s="318">
        <v>42795</v>
      </c>
      <c r="F186" s="278" t="s">
        <v>875</v>
      </c>
      <c r="G186" s="348" t="s">
        <v>491</v>
      </c>
      <c r="H186" s="506" t="s">
        <v>880</v>
      </c>
      <c r="I186" s="340"/>
      <c r="J186" s="340"/>
      <c r="K186" s="569">
        <v>133700000</v>
      </c>
      <c r="L186" s="570" t="s">
        <v>24</v>
      </c>
      <c r="M186" s="570" t="s">
        <v>492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>x</v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7"/>
        <v>3</v>
      </c>
      <c r="C187" s="349">
        <f t="shared" si="18"/>
        <v>42800</v>
      </c>
      <c r="D187" s="349" t="s">
        <v>507</v>
      </c>
      <c r="E187" s="318">
        <v>42800</v>
      </c>
      <c r="F187" s="278" t="s">
        <v>508</v>
      </c>
      <c r="G187" s="348" t="s">
        <v>491</v>
      </c>
      <c r="H187" s="507" t="s">
        <v>306</v>
      </c>
      <c r="I187" s="340"/>
      <c r="J187" s="340"/>
      <c r="K187" s="569">
        <v>101079091</v>
      </c>
      <c r="L187" s="570" t="s">
        <v>24</v>
      </c>
      <c r="M187" s="570" t="s">
        <v>238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/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7"/>
        <v>3</v>
      </c>
      <c r="C188" s="349">
        <f t="shared" si="18"/>
        <v>42811</v>
      </c>
      <c r="D188" s="349" t="s">
        <v>507</v>
      </c>
      <c r="E188" s="318">
        <v>42811</v>
      </c>
      <c r="F188" s="278" t="s">
        <v>879</v>
      </c>
      <c r="G188" s="348" t="s">
        <v>491</v>
      </c>
      <c r="H188" s="507" t="s">
        <v>511</v>
      </c>
      <c r="I188" s="340"/>
      <c r="J188" s="340"/>
      <c r="K188" s="569">
        <v>12500000</v>
      </c>
      <c r="L188" s="570" t="s">
        <v>24</v>
      </c>
      <c r="M188" s="570" t="s">
        <v>45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>x</v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/>
      </c>
      <c r="Z188" s="561" t="str">
        <f>IF(AND(B188&lt;=NKC!$N$8,B188&gt;=NKC!$M$8),"x","")</f>
        <v>x</v>
      </c>
      <c r="AA188" s="572"/>
      <c r="AB188" s="573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si="17"/>
        <v>3</v>
      </c>
      <c r="C189" s="349">
        <f t="shared" si="18"/>
        <v>42814</v>
      </c>
      <c r="D189" s="349" t="s">
        <v>507</v>
      </c>
      <c r="E189" s="318">
        <v>42814</v>
      </c>
      <c r="F189" s="278" t="s">
        <v>875</v>
      </c>
      <c r="G189" s="348" t="s">
        <v>491</v>
      </c>
      <c r="H189" s="506" t="s">
        <v>877</v>
      </c>
      <c r="I189" s="340"/>
      <c r="J189" s="340"/>
      <c r="K189" s="569">
        <v>100242958</v>
      </c>
      <c r="L189" s="570" t="s">
        <v>24</v>
      </c>
      <c r="M189" s="570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7"/>
        <v>3</v>
      </c>
      <c r="C190" s="349">
        <f t="shared" si="18"/>
        <v>42814</v>
      </c>
      <c r="D190" s="349" t="s">
        <v>507</v>
      </c>
      <c r="E190" s="318">
        <v>42814</v>
      </c>
      <c r="F190" s="278" t="s">
        <v>878</v>
      </c>
      <c r="G190" s="348" t="s">
        <v>491</v>
      </c>
      <c r="H190" s="506" t="s">
        <v>877</v>
      </c>
      <c r="I190" s="340"/>
      <c r="J190" s="340"/>
      <c r="K190" s="569">
        <v>17757042</v>
      </c>
      <c r="L190" s="570" t="s">
        <v>24</v>
      </c>
      <c r="M190" s="570" t="s">
        <v>492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>x</v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7"/>
        <v>3</v>
      </c>
      <c r="C191" s="349">
        <f t="shared" si="18"/>
        <v>42814</v>
      </c>
      <c r="D191" s="349" t="s">
        <v>507</v>
      </c>
      <c r="E191" s="318">
        <v>42814</v>
      </c>
      <c r="F191" s="278" t="s">
        <v>508</v>
      </c>
      <c r="G191" s="348" t="s">
        <v>491</v>
      </c>
      <c r="H191" s="507" t="s">
        <v>306</v>
      </c>
      <c r="I191" s="340"/>
      <c r="J191" s="340"/>
      <c r="K191" s="569">
        <v>55145448</v>
      </c>
      <c r="L191" s="570" t="s">
        <v>24</v>
      </c>
      <c r="M191" s="570" t="s">
        <v>238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/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7"/>
        <v>3</v>
      </c>
      <c r="C192" s="349">
        <f t="shared" si="18"/>
        <v>42823</v>
      </c>
      <c r="D192" s="349" t="s">
        <v>507</v>
      </c>
      <c r="E192" s="318">
        <v>42823</v>
      </c>
      <c r="F192" s="278" t="s">
        <v>876</v>
      </c>
      <c r="G192" s="348" t="s">
        <v>491</v>
      </c>
      <c r="H192" s="507" t="s">
        <v>511</v>
      </c>
      <c r="I192" s="340"/>
      <c r="J192" s="340"/>
      <c r="K192" s="569">
        <v>500000</v>
      </c>
      <c r="L192" s="570" t="s">
        <v>24</v>
      </c>
      <c r="M192" s="570" t="s">
        <v>45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>x</v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/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7"/>
        <v>3</v>
      </c>
      <c r="C193" s="349">
        <f t="shared" si="18"/>
        <v>42823</v>
      </c>
      <c r="D193" s="349" t="s">
        <v>507</v>
      </c>
      <c r="E193" s="318">
        <v>42823</v>
      </c>
      <c r="F193" s="278" t="s">
        <v>875</v>
      </c>
      <c r="G193" s="348" t="s">
        <v>491</v>
      </c>
      <c r="H193" s="506" t="s">
        <v>874</v>
      </c>
      <c r="I193" s="340"/>
      <c r="J193" s="340"/>
      <c r="K193" s="569">
        <v>131000000</v>
      </c>
      <c r="L193" s="570" t="s">
        <v>24</v>
      </c>
      <c r="M193" s="570" t="s">
        <v>492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>x</v>
      </c>
      <c r="Z193" s="561" t="str">
        <f>IF(AND(B193&lt;=NKC!$N$8,B193&gt;=NKC!$M$8),"x","")</f>
        <v>x</v>
      </c>
      <c r="AA193" s="572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si="17"/>
        <v>3</v>
      </c>
      <c r="C194" s="349">
        <f t="shared" si="18"/>
        <v>42825</v>
      </c>
      <c r="D194" s="349" t="s">
        <v>507</v>
      </c>
      <c r="E194" s="318">
        <v>42825</v>
      </c>
      <c r="F194" s="279" t="s">
        <v>509</v>
      </c>
      <c r="G194" s="348" t="s">
        <v>491</v>
      </c>
      <c r="H194" s="507"/>
      <c r="I194" s="340"/>
      <c r="J194" s="340"/>
      <c r="K194" s="569">
        <v>2878</v>
      </c>
      <c r="L194" s="570" t="s">
        <v>24</v>
      </c>
      <c r="M194" s="570" t="s">
        <v>38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/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/>
      <c r="AB194" s="573"/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ref="B195:B220" si="19">IF(C195&lt;&gt;"",MONTH(C195),"")</f>
        <v>1</v>
      </c>
      <c r="C195" s="349">
        <f t="shared" ref="C195:C220" si="20">E195</f>
        <v>42746</v>
      </c>
      <c r="D195" s="349" t="s">
        <v>512</v>
      </c>
      <c r="E195" s="318">
        <v>42746</v>
      </c>
      <c r="F195" s="279" t="s">
        <v>516</v>
      </c>
      <c r="G195" s="348" t="s">
        <v>491</v>
      </c>
      <c r="H195" s="507" t="s">
        <v>511</v>
      </c>
      <c r="I195" s="340"/>
      <c r="J195" s="340"/>
      <c r="K195" s="569">
        <v>500000000</v>
      </c>
      <c r="L195" s="570" t="s">
        <v>45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9"/>
        <v>1</v>
      </c>
      <c r="C196" s="349">
        <f t="shared" si="20"/>
        <v>42747</v>
      </c>
      <c r="D196" s="349" t="s">
        <v>512</v>
      </c>
      <c r="E196" s="318">
        <v>42747</v>
      </c>
      <c r="F196" s="279" t="s">
        <v>897</v>
      </c>
      <c r="G196" s="348" t="s">
        <v>491</v>
      </c>
      <c r="H196" s="507" t="s">
        <v>511</v>
      </c>
      <c r="I196" s="340"/>
      <c r="J196" s="340"/>
      <c r="K196" s="569">
        <v>1127000</v>
      </c>
      <c r="L196" s="570" t="s">
        <v>45</v>
      </c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9"/>
        <v>1</v>
      </c>
      <c r="C197" s="349">
        <f t="shared" si="20"/>
        <v>42748</v>
      </c>
      <c r="D197" s="349" t="s">
        <v>512</v>
      </c>
      <c r="E197" s="318">
        <v>42748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9">
        <v>99000000</v>
      </c>
      <c r="L197" s="570" t="s">
        <v>45</v>
      </c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9"/>
        <v>1</v>
      </c>
      <c r="C198" s="349">
        <f t="shared" si="20"/>
        <v>42752</v>
      </c>
      <c r="D198" s="349" t="s">
        <v>512</v>
      </c>
      <c r="E198" s="318">
        <v>42752</v>
      </c>
      <c r="F198" s="279" t="s">
        <v>516</v>
      </c>
      <c r="G198" s="348" t="s">
        <v>491</v>
      </c>
      <c r="H198" s="507" t="s">
        <v>511</v>
      </c>
      <c r="I198" s="340"/>
      <c r="J198" s="340"/>
      <c r="K198" s="569">
        <v>99700000</v>
      </c>
      <c r="L198" s="570" t="s">
        <v>45</v>
      </c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>x</v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  <c r="AB198" s="573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9"/>
        <v>1</v>
      </c>
      <c r="C199" s="349">
        <f t="shared" si="20"/>
        <v>42755</v>
      </c>
      <c r="D199" s="349" t="s">
        <v>512</v>
      </c>
      <c r="E199" s="318">
        <v>42755</v>
      </c>
      <c r="F199" s="279" t="s">
        <v>898</v>
      </c>
      <c r="G199" s="348" t="s">
        <v>491</v>
      </c>
      <c r="H199" s="507"/>
      <c r="I199" s="340"/>
      <c r="J199" s="340"/>
      <c r="K199" s="569">
        <v>3218318</v>
      </c>
      <c r="L199" s="570" t="s">
        <v>79</v>
      </c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/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9"/>
        <v>1</v>
      </c>
      <c r="C200" s="349">
        <f t="shared" si="20"/>
        <v>42755</v>
      </c>
      <c r="D200" s="349" t="s">
        <v>512</v>
      </c>
      <c r="E200" s="318">
        <v>42755</v>
      </c>
      <c r="F200" s="279" t="s">
        <v>899</v>
      </c>
      <c r="G200" s="348" t="s">
        <v>491</v>
      </c>
      <c r="H200" s="506" t="s">
        <v>900</v>
      </c>
      <c r="I200" s="340"/>
      <c r="J200" s="340"/>
      <c r="K200" s="569">
        <v>9420000</v>
      </c>
      <c r="L200" s="571" t="s">
        <v>492</v>
      </c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/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>x</v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9"/>
        <v>1</v>
      </c>
      <c r="C201" s="349">
        <f t="shared" si="20"/>
        <v>42760</v>
      </c>
      <c r="D201" s="349" t="s">
        <v>512</v>
      </c>
      <c r="E201" s="318">
        <v>42760</v>
      </c>
      <c r="F201" s="279" t="s">
        <v>897</v>
      </c>
      <c r="G201" s="348" t="s">
        <v>491</v>
      </c>
      <c r="H201" s="507" t="s">
        <v>511</v>
      </c>
      <c r="I201" s="340"/>
      <c r="J201" s="340"/>
      <c r="K201" s="569">
        <v>300000</v>
      </c>
      <c r="L201" s="570" t="s">
        <v>45</v>
      </c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>x</v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9"/>
        <v>2</v>
      </c>
      <c r="C202" s="349">
        <f t="shared" si="20"/>
        <v>42786</v>
      </c>
      <c r="D202" s="349" t="s">
        <v>512</v>
      </c>
      <c r="E202" s="318">
        <v>42786</v>
      </c>
      <c r="F202" s="279" t="s">
        <v>898</v>
      </c>
      <c r="G202" s="348" t="s">
        <v>491</v>
      </c>
      <c r="H202" s="507"/>
      <c r="I202" s="340"/>
      <c r="J202" s="340"/>
      <c r="K202" s="569">
        <v>3015101</v>
      </c>
      <c r="L202" s="570" t="s">
        <v>79</v>
      </c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/>
      </c>
      <c r="Z202" s="561" t="str">
        <f>IF(AND(B202&lt;=NKC!$N$8,B202&gt;=NKC!$M$8),"x","")</f>
        <v>x</v>
      </c>
      <c r="AA202" s="572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9"/>
        <v>2</v>
      </c>
      <c r="C203" s="349">
        <f t="shared" si="20"/>
        <v>42786</v>
      </c>
      <c r="D203" s="349" t="s">
        <v>512</v>
      </c>
      <c r="E203" s="318">
        <v>42786</v>
      </c>
      <c r="F203" s="279" t="s">
        <v>899</v>
      </c>
      <c r="G203" s="348" t="s">
        <v>491</v>
      </c>
      <c r="H203" s="506" t="s">
        <v>900</v>
      </c>
      <c r="I203" s="340"/>
      <c r="J203" s="340"/>
      <c r="K203" s="569">
        <v>9420000</v>
      </c>
      <c r="L203" s="571" t="s">
        <v>492</v>
      </c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>x</v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9"/>
        <v>2</v>
      </c>
      <c r="C204" s="349">
        <f t="shared" si="20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9">
        <v>77312</v>
      </c>
      <c r="L204" s="570" t="s">
        <v>85</v>
      </c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9"/>
        <v>2</v>
      </c>
      <c r="C205" s="349">
        <f t="shared" si="20"/>
        <v>42793</v>
      </c>
      <c r="D205" s="349" t="s">
        <v>512</v>
      </c>
      <c r="E205" s="318">
        <v>42793</v>
      </c>
      <c r="F205" s="278" t="s">
        <v>901</v>
      </c>
      <c r="G205" s="348" t="s">
        <v>491</v>
      </c>
      <c r="H205" s="506" t="s">
        <v>902</v>
      </c>
      <c r="I205" s="340"/>
      <c r="J205" s="340"/>
      <c r="K205" s="569">
        <v>9100000</v>
      </c>
      <c r="L205" s="570" t="s">
        <v>85</v>
      </c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  <c r="AB205" s="573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si="19"/>
        <v>2</v>
      </c>
      <c r="C206" s="349">
        <f t="shared" si="20"/>
        <v>42794</v>
      </c>
      <c r="D206" s="349" t="s">
        <v>512</v>
      </c>
      <c r="E206" s="318">
        <v>42794</v>
      </c>
      <c r="F206" s="279" t="s">
        <v>905</v>
      </c>
      <c r="G206" s="348" t="s">
        <v>491</v>
      </c>
      <c r="H206" s="507"/>
      <c r="I206" s="340"/>
      <c r="J206" s="340"/>
      <c r="K206" s="569">
        <v>8925000</v>
      </c>
      <c r="L206" s="570" t="s">
        <v>85</v>
      </c>
      <c r="M206" s="570" t="s">
        <v>24</v>
      </c>
      <c r="N206" s="561" t="str">
        <f>IF(AND('331-CT'!$E$7=TH!H206,OR(L206="331",M206="331")),"331",IF(AND(OR(L206="131",M206="131"),H206='131-CT'!$E$7),"131",""))</f>
        <v/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9"/>
        <v>2</v>
      </c>
      <c r="C207" s="349">
        <f t="shared" si="20"/>
        <v>42794</v>
      </c>
      <c r="D207" s="349" t="s">
        <v>512</v>
      </c>
      <c r="E207" s="318">
        <v>42794</v>
      </c>
      <c r="F207" s="279" t="s">
        <v>519</v>
      </c>
      <c r="G207" s="348" t="s">
        <v>491</v>
      </c>
      <c r="H207" s="507" t="s">
        <v>468</v>
      </c>
      <c r="I207" s="340"/>
      <c r="J207" s="340"/>
      <c r="K207" s="569">
        <v>39609680</v>
      </c>
      <c r="L207" s="571" t="s">
        <v>8</v>
      </c>
      <c r="M207" s="570" t="s">
        <v>24</v>
      </c>
      <c r="N207" s="561" t="str">
        <f>IF(AND('331-CT'!$E$7=TH!H207,OR(L207="331",M207="331")),"331",IF(AND(OR(L207="131",M207="131"),H207='131-CT'!$E$7),"131",""))</f>
        <v>331</v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/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9"/>
        <v>2</v>
      </c>
      <c r="C208" s="349">
        <f t="shared" si="20"/>
        <v>42794</v>
      </c>
      <c r="D208" s="349" t="s">
        <v>512</v>
      </c>
      <c r="E208" s="318">
        <v>42794</v>
      </c>
      <c r="F208" s="278" t="s">
        <v>514</v>
      </c>
      <c r="G208" s="348" t="s">
        <v>491</v>
      </c>
      <c r="H208" s="506"/>
      <c r="I208" s="340"/>
      <c r="J208" s="340"/>
      <c r="K208" s="569">
        <v>25000</v>
      </c>
      <c r="L208" s="570" t="s">
        <v>81</v>
      </c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>
        <v>1</v>
      </c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9"/>
        <v>2</v>
      </c>
      <c r="C209" s="349">
        <f t="shared" si="20"/>
        <v>42794</v>
      </c>
      <c r="D209" s="349" t="s">
        <v>512</v>
      </c>
      <c r="E209" s="318">
        <v>42794</v>
      </c>
      <c r="F209" s="278" t="s">
        <v>515</v>
      </c>
      <c r="G209" s="348" t="s">
        <v>491</v>
      </c>
      <c r="H209" s="506"/>
      <c r="I209" s="340"/>
      <c r="J209" s="340"/>
      <c r="K209" s="569">
        <v>2500</v>
      </c>
      <c r="L209" s="570" t="s">
        <v>9</v>
      </c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>
        <v>1</v>
      </c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9"/>
        <v>2</v>
      </c>
      <c r="C210" s="349">
        <f t="shared" si="20"/>
        <v>42794</v>
      </c>
      <c r="D210" s="349" t="s">
        <v>512</v>
      </c>
      <c r="E210" s="318">
        <v>42794</v>
      </c>
      <c r="F210" s="279" t="s">
        <v>519</v>
      </c>
      <c r="G210" s="348" t="s">
        <v>491</v>
      </c>
      <c r="H210" s="507" t="s">
        <v>385</v>
      </c>
      <c r="I210" s="340"/>
      <c r="J210" s="340"/>
      <c r="K210" s="569">
        <v>204416630</v>
      </c>
      <c r="L210" s="571" t="s">
        <v>8</v>
      </c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9"/>
        <v>2</v>
      </c>
      <c r="C211" s="349">
        <f t="shared" si="20"/>
        <v>42794</v>
      </c>
      <c r="D211" s="349" t="s">
        <v>512</v>
      </c>
      <c r="E211" s="318">
        <v>42794</v>
      </c>
      <c r="F211" s="278" t="s">
        <v>514</v>
      </c>
      <c r="G211" s="348" t="s">
        <v>491</v>
      </c>
      <c r="H211" s="507"/>
      <c r="I211" s="340"/>
      <c r="J211" s="340"/>
      <c r="K211" s="569">
        <v>40883</v>
      </c>
      <c r="L211" s="570" t="s">
        <v>81</v>
      </c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>
        <v>1</v>
      </c>
      <c r="AB211" s="573"/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9"/>
        <v>2</v>
      </c>
      <c r="C212" s="349">
        <f t="shared" si="20"/>
        <v>42794</v>
      </c>
      <c r="D212" s="349" t="s">
        <v>512</v>
      </c>
      <c r="E212" s="318">
        <v>42794</v>
      </c>
      <c r="F212" s="278" t="s">
        <v>515</v>
      </c>
      <c r="G212" s="348" t="s">
        <v>491</v>
      </c>
      <c r="H212" s="507"/>
      <c r="I212" s="340"/>
      <c r="J212" s="340"/>
      <c r="K212" s="569">
        <v>4088</v>
      </c>
      <c r="L212" s="570" t="s">
        <v>9</v>
      </c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>
        <v>1</v>
      </c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9"/>
        <v>2</v>
      </c>
      <c r="C213" s="349">
        <f t="shared" si="20"/>
        <v>42794</v>
      </c>
      <c r="D213" s="349" t="s">
        <v>512</v>
      </c>
      <c r="E213" s="318">
        <v>42794</v>
      </c>
      <c r="F213" s="279" t="s">
        <v>519</v>
      </c>
      <c r="G213" s="348" t="s">
        <v>491</v>
      </c>
      <c r="H213" s="507" t="s">
        <v>290</v>
      </c>
      <c r="I213" s="340"/>
      <c r="J213" s="340"/>
      <c r="K213" s="569">
        <v>22042769</v>
      </c>
      <c r="L213" s="571" t="s">
        <v>8</v>
      </c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/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9"/>
        <v>2</v>
      </c>
      <c r="C214" s="349">
        <f t="shared" si="20"/>
        <v>42794</v>
      </c>
      <c r="D214" s="349" t="s">
        <v>512</v>
      </c>
      <c r="E214" s="318">
        <v>42794</v>
      </c>
      <c r="F214" s="278" t="s">
        <v>514</v>
      </c>
      <c r="G214" s="348" t="s">
        <v>491</v>
      </c>
      <c r="H214" s="506"/>
      <c r="I214" s="340"/>
      <c r="J214" s="340"/>
      <c r="K214" s="569">
        <v>25000</v>
      </c>
      <c r="L214" s="570" t="s">
        <v>81</v>
      </c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>
        <v>1</v>
      </c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9"/>
        <v>2</v>
      </c>
      <c r="C215" s="349">
        <f t="shared" si="20"/>
        <v>42794</v>
      </c>
      <c r="D215" s="349" t="s">
        <v>512</v>
      </c>
      <c r="E215" s="318">
        <v>42794</v>
      </c>
      <c r="F215" s="278" t="s">
        <v>515</v>
      </c>
      <c r="G215" s="348" t="s">
        <v>491</v>
      </c>
      <c r="H215" s="507"/>
      <c r="I215" s="340"/>
      <c r="J215" s="340"/>
      <c r="K215" s="569">
        <v>2500</v>
      </c>
      <c r="L215" s="570" t="s">
        <v>9</v>
      </c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>
        <v>1</v>
      </c>
      <c r="AB215" s="573"/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9"/>
        <v>3</v>
      </c>
      <c r="C216" s="349">
        <f t="shared" si="20"/>
        <v>42795</v>
      </c>
      <c r="D216" s="349" t="s">
        <v>512</v>
      </c>
      <c r="E216" s="318">
        <v>42795</v>
      </c>
      <c r="F216" s="279" t="s">
        <v>903</v>
      </c>
      <c r="G216" s="348" t="s">
        <v>491</v>
      </c>
      <c r="H216" s="507"/>
      <c r="I216" s="340"/>
      <c r="J216" s="340"/>
      <c r="K216" s="569">
        <v>20000</v>
      </c>
      <c r="L216" s="570" t="s">
        <v>81</v>
      </c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>
        <v>1</v>
      </c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9"/>
        <v>3</v>
      </c>
      <c r="C217" s="349">
        <f t="shared" si="20"/>
        <v>42795</v>
      </c>
      <c r="D217" s="349" t="s">
        <v>512</v>
      </c>
      <c r="E217" s="318">
        <v>42795</v>
      </c>
      <c r="F217" s="279" t="s">
        <v>904</v>
      </c>
      <c r="G217" s="348" t="s">
        <v>491</v>
      </c>
      <c r="H217" s="506"/>
      <c r="I217" s="340"/>
      <c r="J217" s="340"/>
      <c r="K217" s="569">
        <v>2000</v>
      </c>
      <c r="L217" s="570" t="s">
        <v>9</v>
      </c>
      <c r="M217" s="570" t="s">
        <v>24</v>
      </c>
      <c r="N217" s="561" t="str">
        <f>IF(AND('331-CT'!$E$7=TH!H217,OR(L217="331",M217="331")),"331",IF(AND(OR(L217="131",M217="131"),H217='131-CT'!$E$7),"131",""))</f>
        <v/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>
        <v>1</v>
      </c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9"/>
        <v>3</v>
      </c>
      <c r="C218" s="349">
        <f t="shared" si="20"/>
        <v>42795</v>
      </c>
      <c r="D218" s="349" t="s">
        <v>512</v>
      </c>
      <c r="E218" s="318">
        <v>42795</v>
      </c>
      <c r="F218" s="279" t="s">
        <v>519</v>
      </c>
      <c r="G218" s="348" t="s">
        <v>491</v>
      </c>
      <c r="H218" s="507" t="s">
        <v>468</v>
      </c>
      <c r="I218" s="340"/>
      <c r="J218" s="340"/>
      <c r="K218" s="569">
        <v>87191366</v>
      </c>
      <c r="L218" s="571" t="s">
        <v>8</v>
      </c>
      <c r="M218" s="570" t="s">
        <v>24</v>
      </c>
      <c r="N218" s="561" t="str">
        <f>IF(AND('331-CT'!$E$7=TH!H218,OR(L218="331",M218="331")),"331",IF(AND(OR(L218="131",M218="131"),H218='131-CT'!$E$7),"131",""))</f>
        <v>331</v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/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9"/>
        <v>3</v>
      </c>
      <c r="C219" s="349">
        <f t="shared" si="20"/>
        <v>42795</v>
      </c>
      <c r="D219" s="349" t="s">
        <v>512</v>
      </c>
      <c r="E219" s="318">
        <v>42795</v>
      </c>
      <c r="F219" s="278" t="s">
        <v>514</v>
      </c>
      <c r="G219" s="348" t="s">
        <v>491</v>
      </c>
      <c r="H219" s="506"/>
      <c r="I219" s="340"/>
      <c r="J219" s="340"/>
      <c r="K219" s="569">
        <v>43596</v>
      </c>
      <c r="L219" s="570" t="s">
        <v>81</v>
      </c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>
        <v>1</v>
      </c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si="19"/>
        <v>3</v>
      </c>
      <c r="C220" s="349">
        <f t="shared" si="20"/>
        <v>42795</v>
      </c>
      <c r="D220" s="349" t="s">
        <v>512</v>
      </c>
      <c r="E220" s="318">
        <v>42795</v>
      </c>
      <c r="F220" s="278" t="s">
        <v>515</v>
      </c>
      <c r="G220" s="348" t="s">
        <v>491</v>
      </c>
      <c r="H220" s="506"/>
      <c r="I220" s="340"/>
      <c r="J220" s="340"/>
      <c r="K220" s="569">
        <v>4360</v>
      </c>
      <c r="L220" s="570" t="s">
        <v>9</v>
      </c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>
        <v>1</v>
      </c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ref="B221:B234" si="21">IF(C221&lt;&gt;"",MONTH(C221),"")</f>
        <v>3</v>
      </c>
      <c r="C221" s="349">
        <f t="shared" ref="C221:C234" si="22">E221</f>
        <v>42795</v>
      </c>
      <c r="D221" s="349" t="s">
        <v>512</v>
      </c>
      <c r="E221" s="318">
        <v>42795</v>
      </c>
      <c r="F221" s="279" t="s">
        <v>519</v>
      </c>
      <c r="G221" s="348" t="s">
        <v>491</v>
      </c>
      <c r="H221" s="507" t="s">
        <v>292</v>
      </c>
      <c r="I221" s="340"/>
      <c r="J221" s="340"/>
      <c r="K221" s="569">
        <v>46529132</v>
      </c>
      <c r="L221" s="571" t="s">
        <v>8</v>
      </c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/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21"/>
        <v>3</v>
      </c>
      <c r="C222" s="349">
        <f t="shared" si="22"/>
        <v>42795</v>
      </c>
      <c r="D222" s="349" t="s">
        <v>512</v>
      </c>
      <c r="E222" s="318">
        <v>42795</v>
      </c>
      <c r="F222" s="278" t="s">
        <v>514</v>
      </c>
      <c r="G222" s="348" t="s">
        <v>491</v>
      </c>
      <c r="H222" s="507"/>
      <c r="I222" s="340"/>
      <c r="J222" s="340"/>
      <c r="K222" s="569">
        <v>25000</v>
      </c>
      <c r="L222" s="570" t="s">
        <v>81</v>
      </c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>
        <v>1</v>
      </c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21"/>
        <v>3</v>
      </c>
      <c r="C223" s="349">
        <f t="shared" si="22"/>
        <v>42795</v>
      </c>
      <c r="D223" s="349" t="s">
        <v>512</v>
      </c>
      <c r="E223" s="318">
        <v>42795</v>
      </c>
      <c r="F223" s="278" t="s">
        <v>515</v>
      </c>
      <c r="G223" s="348" t="s">
        <v>491</v>
      </c>
      <c r="H223" s="507"/>
      <c r="I223" s="340"/>
      <c r="J223" s="340"/>
      <c r="K223" s="569">
        <v>2500</v>
      </c>
      <c r="L223" s="570" t="s">
        <v>9</v>
      </c>
      <c r="M223" s="570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/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>
        <v>1</v>
      </c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21"/>
        <v>3</v>
      </c>
      <c r="C224" s="349">
        <f t="shared" si="22"/>
        <v>42800</v>
      </c>
      <c r="D224" s="349" t="s">
        <v>512</v>
      </c>
      <c r="E224" s="318">
        <v>42800</v>
      </c>
      <c r="F224" s="279" t="s">
        <v>516</v>
      </c>
      <c r="G224" s="348" t="s">
        <v>491</v>
      </c>
      <c r="H224" s="507" t="s">
        <v>511</v>
      </c>
      <c r="I224" s="340"/>
      <c r="J224" s="340"/>
      <c r="K224" s="569">
        <v>101000000</v>
      </c>
      <c r="L224" s="570" t="s">
        <v>45</v>
      </c>
      <c r="M224" s="570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>x</v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  <c r="AB224" s="573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si="21"/>
        <v>3</v>
      </c>
      <c r="C225" s="349">
        <f t="shared" si="22"/>
        <v>42814</v>
      </c>
      <c r="D225" s="349" t="s">
        <v>512</v>
      </c>
      <c r="E225" s="318">
        <v>42814</v>
      </c>
      <c r="F225" s="279" t="s">
        <v>519</v>
      </c>
      <c r="G225" s="348" t="s">
        <v>491</v>
      </c>
      <c r="H225" s="507" t="s">
        <v>385</v>
      </c>
      <c r="I225" s="340"/>
      <c r="J225" s="340"/>
      <c r="K225" s="569">
        <v>54378588</v>
      </c>
      <c r="L225" s="571" t="s">
        <v>8</v>
      </c>
      <c r="M225" s="570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/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21"/>
        <v>3</v>
      </c>
      <c r="C226" s="349">
        <f t="shared" si="22"/>
        <v>42814</v>
      </c>
      <c r="D226" s="349" t="s">
        <v>512</v>
      </c>
      <c r="E226" s="318">
        <v>42814</v>
      </c>
      <c r="F226" s="278" t="s">
        <v>514</v>
      </c>
      <c r="G226" s="348" t="s">
        <v>491</v>
      </c>
      <c r="H226" s="507"/>
      <c r="I226" s="340"/>
      <c r="J226" s="340"/>
      <c r="K226" s="569">
        <v>25000</v>
      </c>
      <c r="L226" s="570" t="s">
        <v>81</v>
      </c>
      <c r="M226" s="570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>
        <v>1</v>
      </c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21"/>
        <v>3</v>
      </c>
      <c r="C227" s="349">
        <f t="shared" si="22"/>
        <v>42814</v>
      </c>
      <c r="D227" s="349" t="s">
        <v>512</v>
      </c>
      <c r="E227" s="318">
        <v>42814</v>
      </c>
      <c r="F227" s="278" t="s">
        <v>515</v>
      </c>
      <c r="G227" s="348" t="s">
        <v>491</v>
      </c>
      <c r="H227" s="507"/>
      <c r="I227" s="340"/>
      <c r="J227" s="340"/>
      <c r="K227" s="569">
        <v>2500</v>
      </c>
      <c r="L227" s="570" t="s">
        <v>9</v>
      </c>
      <c r="M227" s="570" t="s">
        <v>24</v>
      </c>
      <c r="N227" s="561" t="str">
        <f>IF(AND('331-CT'!$E$7=TH!H227,OR(L227="331",M227="331")),"331",IF(AND(OR(L227="131",M227="131"),H227='131-CT'!$E$7),"131",""))</f>
        <v/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>
        <v>1</v>
      </c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21"/>
        <v>3</v>
      </c>
      <c r="C228" s="349">
        <f t="shared" si="22"/>
        <v>42814</v>
      </c>
      <c r="D228" s="349" t="s">
        <v>512</v>
      </c>
      <c r="E228" s="318">
        <v>42814</v>
      </c>
      <c r="F228" s="279" t="s">
        <v>519</v>
      </c>
      <c r="G228" s="348" t="s">
        <v>491</v>
      </c>
      <c r="H228" s="507" t="s">
        <v>468</v>
      </c>
      <c r="I228" s="340"/>
      <c r="J228" s="340"/>
      <c r="K228" s="569">
        <v>63901530</v>
      </c>
      <c r="L228" s="571" t="s">
        <v>8</v>
      </c>
      <c r="M228" s="570" t="s">
        <v>24</v>
      </c>
      <c r="N228" s="561" t="str">
        <f>IF(AND('331-CT'!$E$7=TH!H228,OR(L228="331",M228="331")),"331",IF(AND(OR(L228="131",M228="131"),H228='131-CT'!$E$7),"131",""))</f>
        <v>331</v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/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21"/>
        <v>3</v>
      </c>
      <c r="C229" s="349">
        <f t="shared" si="22"/>
        <v>42814</v>
      </c>
      <c r="D229" s="349" t="s">
        <v>512</v>
      </c>
      <c r="E229" s="318">
        <v>42814</v>
      </c>
      <c r="F229" s="278" t="s">
        <v>514</v>
      </c>
      <c r="G229" s="348" t="s">
        <v>491</v>
      </c>
      <c r="H229" s="506"/>
      <c r="I229" s="340"/>
      <c r="J229" s="340"/>
      <c r="K229" s="569">
        <v>31951</v>
      </c>
      <c r="L229" s="570" t="s">
        <v>81</v>
      </c>
      <c r="M229" s="570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>
        <v>1</v>
      </c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21"/>
        <v>3</v>
      </c>
      <c r="C230" s="349">
        <f t="shared" si="22"/>
        <v>42814</v>
      </c>
      <c r="D230" s="349" t="s">
        <v>512</v>
      </c>
      <c r="E230" s="318">
        <v>42814</v>
      </c>
      <c r="F230" s="278" t="s">
        <v>515</v>
      </c>
      <c r="G230" s="348" t="s">
        <v>491</v>
      </c>
      <c r="H230" s="506"/>
      <c r="I230" s="340"/>
      <c r="J230" s="340"/>
      <c r="K230" s="569">
        <v>3195</v>
      </c>
      <c r="L230" s="570" t="s">
        <v>9</v>
      </c>
      <c r="M230" s="570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>
        <v>1</v>
      </c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21"/>
        <v>3</v>
      </c>
      <c r="C231" s="349">
        <f t="shared" si="22"/>
        <v>42814</v>
      </c>
      <c r="D231" s="349" t="s">
        <v>512</v>
      </c>
      <c r="E231" s="318">
        <v>42814</v>
      </c>
      <c r="F231" s="279" t="s">
        <v>898</v>
      </c>
      <c r="G231" s="348" t="s">
        <v>491</v>
      </c>
      <c r="H231" s="507"/>
      <c r="I231" s="340"/>
      <c r="J231" s="340"/>
      <c r="K231" s="569">
        <v>1298376</v>
      </c>
      <c r="L231" s="570" t="s">
        <v>79</v>
      </c>
      <c r="M231" s="570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/>
      </c>
      <c r="Z231" s="561" t="str">
        <f>IF(AND(B231&lt;=NKC!$N$8,B231&gt;=NKC!$M$8),"x","")</f>
        <v>x</v>
      </c>
      <c r="AA231" s="572"/>
      <c r="AB231" s="573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21"/>
        <v>3</v>
      </c>
      <c r="C232" s="349">
        <f t="shared" si="22"/>
        <v>42814</v>
      </c>
      <c r="D232" s="349" t="s">
        <v>512</v>
      </c>
      <c r="E232" s="318">
        <v>42814</v>
      </c>
      <c r="F232" s="279" t="s">
        <v>899</v>
      </c>
      <c r="G232" s="348" t="s">
        <v>491</v>
      </c>
      <c r="H232" s="679" t="s">
        <v>880</v>
      </c>
      <c r="I232" s="340"/>
      <c r="J232" s="340"/>
      <c r="K232" s="569">
        <v>11140000</v>
      </c>
      <c r="L232" s="571" t="s">
        <v>492</v>
      </c>
      <c r="M232" s="570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>x</v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21"/>
        <v>3</v>
      </c>
      <c r="C233" s="349">
        <f t="shared" si="22"/>
        <v>42814</v>
      </c>
      <c r="D233" s="349" t="s">
        <v>512</v>
      </c>
      <c r="E233" s="318">
        <v>42814</v>
      </c>
      <c r="F233" s="279" t="s">
        <v>898</v>
      </c>
      <c r="G233" s="348" t="s">
        <v>491</v>
      </c>
      <c r="H233" s="507"/>
      <c r="I233" s="340"/>
      <c r="J233" s="340"/>
      <c r="K233" s="569">
        <v>2719111</v>
      </c>
      <c r="L233" s="570" t="s">
        <v>79</v>
      </c>
      <c r="M233" s="570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/>
      </c>
      <c r="Y233" s="561" t="str">
        <f>IF(OR(TH!L233=TH!$Y$7,M233=TH!$Y$7),"x","")</f>
        <v/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si="21"/>
        <v>3</v>
      </c>
      <c r="C234" s="349">
        <f t="shared" si="22"/>
        <v>42814</v>
      </c>
      <c r="D234" s="349" t="s">
        <v>512</v>
      </c>
      <c r="E234" s="318">
        <v>42814</v>
      </c>
      <c r="F234" s="279" t="s">
        <v>899</v>
      </c>
      <c r="G234" s="348" t="s">
        <v>491</v>
      </c>
      <c r="H234" s="679" t="s">
        <v>881</v>
      </c>
      <c r="I234" s="340"/>
      <c r="J234" s="340"/>
      <c r="K234" s="569">
        <v>22170000</v>
      </c>
      <c r="L234" s="571" t="s">
        <v>492</v>
      </c>
      <c r="M234" s="570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>x</v>
      </c>
      <c r="Y234" s="561" t="str">
        <f>IF(OR(TH!L234=TH!$Y$7,M234=TH!$Y$7),"x","")</f>
        <v>x</v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ref="B235:B241" si="23">IF(C235&lt;&gt;"",MONTH(C235),"")</f>
        <v>3</v>
      </c>
      <c r="C235" s="349">
        <f t="shared" ref="C235:C241" si="24">E235</f>
        <v>42814</v>
      </c>
      <c r="D235" s="349" t="s">
        <v>512</v>
      </c>
      <c r="E235" s="318">
        <v>42814</v>
      </c>
      <c r="F235" s="279" t="s">
        <v>898</v>
      </c>
      <c r="G235" s="348" t="s">
        <v>491</v>
      </c>
      <c r="H235" s="507"/>
      <c r="I235" s="340"/>
      <c r="J235" s="340"/>
      <c r="K235" s="569">
        <v>2531761</v>
      </c>
      <c r="L235" s="570" t="s">
        <v>79</v>
      </c>
      <c r="M235" s="570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/>
      </c>
      <c r="Z235" s="561" t="str">
        <f>IF(AND(B235&lt;=NKC!$N$8,B235&gt;=NKC!$M$8),"x","")</f>
        <v>x</v>
      </c>
      <c r="AA235" s="572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3"/>
        <v>3</v>
      </c>
      <c r="C236" s="349">
        <f t="shared" si="24"/>
        <v>42814</v>
      </c>
      <c r="D236" s="349" t="s">
        <v>512</v>
      </c>
      <c r="E236" s="318">
        <v>42814</v>
      </c>
      <c r="F236" s="279" t="s">
        <v>899</v>
      </c>
      <c r="G236" s="348" t="s">
        <v>491</v>
      </c>
      <c r="H236" s="679" t="s">
        <v>877</v>
      </c>
      <c r="I236" s="340"/>
      <c r="J236" s="340"/>
      <c r="K236" s="569">
        <v>9420000</v>
      </c>
      <c r="L236" s="571" t="s">
        <v>492</v>
      </c>
      <c r="M236" s="570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/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>x</v>
      </c>
      <c r="Z236" s="561" t="str">
        <f>IF(AND(B236&lt;=NKC!$N$8,B236&gt;=NKC!$M$8),"x","")</f>
        <v>x</v>
      </c>
      <c r="AA236" s="572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3"/>
        <v>3</v>
      </c>
      <c r="C237" s="349">
        <f t="shared" si="24"/>
        <v>42818</v>
      </c>
      <c r="D237" s="349" t="s">
        <v>512</v>
      </c>
      <c r="E237" s="318">
        <v>42818</v>
      </c>
      <c r="F237" s="279" t="s">
        <v>897</v>
      </c>
      <c r="G237" s="348" t="s">
        <v>491</v>
      </c>
      <c r="H237" s="507" t="s">
        <v>511</v>
      </c>
      <c r="I237" s="340"/>
      <c r="J237" s="340"/>
      <c r="K237" s="569">
        <v>18039600</v>
      </c>
      <c r="L237" s="570" t="s">
        <v>45</v>
      </c>
      <c r="M237" s="570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>x</v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  <c r="AB237" s="573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3"/>
        <v>3</v>
      </c>
      <c r="C238" s="349">
        <f t="shared" si="24"/>
        <v>42821</v>
      </c>
      <c r="D238" s="349" t="s">
        <v>512</v>
      </c>
      <c r="E238" s="318">
        <v>42821</v>
      </c>
      <c r="F238" s="278" t="s">
        <v>901</v>
      </c>
      <c r="G238" s="348" t="s">
        <v>491</v>
      </c>
      <c r="H238" s="506" t="s">
        <v>902</v>
      </c>
      <c r="I238" s="340"/>
      <c r="J238" s="340"/>
      <c r="K238" s="569">
        <v>151251</v>
      </c>
      <c r="L238" s="570" t="s">
        <v>85</v>
      </c>
      <c r="M238" s="570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3"/>
        <v>3</v>
      </c>
      <c r="C239" s="349">
        <f t="shared" si="24"/>
        <v>42823</v>
      </c>
      <c r="D239" s="349" t="s">
        <v>512</v>
      </c>
      <c r="E239" s="318">
        <v>42823</v>
      </c>
      <c r="F239" s="279" t="s">
        <v>519</v>
      </c>
      <c r="G239" s="348" t="s">
        <v>491</v>
      </c>
      <c r="H239" s="507" t="s">
        <v>385</v>
      </c>
      <c r="I239" s="340"/>
      <c r="J239" s="340"/>
      <c r="K239" s="569">
        <v>131274634</v>
      </c>
      <c r="L239" s="571" t="s">
        <v>8</v>
      </c>
      <c r="M239" s="570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/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3"/>
        <v>3</v>
      </c>
      <c r="C240" s="349">
        <f t="shared" si="24"/>
        <v>42823</v>
      </c>
      <c r="D240" s="349" t="s">
        <v>512</v>
      </c>
      <c r="E240" s="318">
        <v>42823</v>
      </c>
      <c r="F240" s="278" t="s">
        <v>514</v>
      </c>
      <c r="G240" s="348" t="s">
        <v>491</v>
      </c>
      <c r="H240" s="507"/>
      <c r="I240" s="340"/>
      <c r="J240" s="340"/>
      <c r="K240" s="569">
        <v>32819</v>
      </c>
      <c r="L240" s="570" t="s">
        <v>81</v>
      </c>
      <c r="M240" s="570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>
        <v>1</v>
      </c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si="23"/>
        <v>3</v>
      </c>
      <c r="C241" s="349">
        <f t="shared" si="24"/>
        <v>42823</v>
      </c>
      <c r="D241" s="349" t="s">
        <v>512</v>
      </c>
      <c r="E241" s="318">
        <v>42823</v>
      </c>
      <c r="F241" s="278" t="s">
        <v>515</v>
      </c>
      <c r="G241" s="348" t="s">
        <v>491</v>
      </c>
      <c r="H241" s="507"/>
      <c r="I241" s="340"/>
      <c r="J241" s="340"/>
      <c r="K241" s="569">
        <v>3282</v>
      </c>
      <c r="L241" s="570" t="s">
        <v>9</v>
      </c>
      <c r="M241" s="570" t="s">
        <v>24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>x</v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>
        <v>1</v>
      </c>
      <c r="AB241" s="573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ref="B242:B305" si="25">IF(C242&lt;&gt;"",MONTH(C242),"")</f>
        <v>1</v>
      </c>
      <c r="C242" s="349">
        <f t="shared" ref="C242:C305" si="26">E242</f>
        <v>42739</v>
      </c>
      <c r="D242" s="349" t="s">
        <v>922</v>
      </c>
      <c r="E242" s="318">
        <v>42739</v>
      </c>
      <c r="F242" s="279" t="s">
        <v>544</v>
      </c>
      <c r="G242" s="348" t="s">
        <v>529</v>
      </c>
      <c r="H242" s="506" t="s">
        <v>310</v>
      </c>
      <c r="I242" s="340">
        <v>3980</v>
      </c>
      <c r="J242" s="340">
        <v>9200</v>
      </c>
      <c r="K242" s="569">
        <f>ROUND(I242*J242,0)</f>
        <v>36616000</v>
      </c>
      <c r="L242" s="571" t="s">
        <v>238</v>
      </c>
      <c r="M242" s="571" t="s">
        <v>162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5"/>
        <v>1</v>
      </c>
      <c r="C243" s="349">
        <f t="shared" si="26"/>
        <v>42739</v>
      </c>
      <c r="D243" s="349" t="s">
        <v>922</v>
      </c>
      <c r="E243" s="318">
        <v>42739</v>
      </c>
      <c r="F243" s="279" t="s">
        <v>545</v>
      </c>
      <c r="G243" s="348" t="s">
        <v>529</v>
      </c>
      <c r="H243" s="506" t="s">
        <v>310</v>
      </c>
      <c r="I243" s="340"/>
      <c r="J243" s="340"/>
      <c r="K243" s="569">
        <v>3661600</v>
      </c>
      <c r="L243" s="571" t="s">
        <v>238</v>
      </c>
      <c r="M243" s="571" t="s">
        <v>274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5"/>
        <v>1</v>
      </c>
      <c r="C244" s="349">
        <f t="shared" si="26"/>
        <v>42741</v>
      </c>
      <c r="D244" s="349" t="s">
        <v>923</v>
      </c>
      <c r="E244" s="318">
        <v>42741</v>
      </c>
      <c r="F244" s="279" t="s">
        <v>546</v>
      </c>
      <c r="G244" s="348" t="s">
        <v>530</v>
      </c>
      <c r="H244" s="506" t="s">
        <v>568</v>
      </c>
      <c r="I244" s="340">
        <v>20</v>
      </c>
      <c r="J244" s="340">
        <v>28000</v>
      </c>
      <c r="K244" s="569">
        <f>ROUND(I244*J244,0)</f>
        <v>560000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5"/>
        <v>1</v>
      </c>
      <c r="C245" s="349">
        <f t="shared" si="26"/>
        <v>42741</v>
      </c>
      <c r="D245" s="349" t="s">
        <v>923</v>
      </c>
      <c r="E245" s="318">
        <v>42741</v>
      </c>
      <c r="F245" s="279" t="s">
        <v>547</v>
      </c>
      <c r="G245" s="348" t="s">
        <v>530</v>
      </c>
      <c r="H245" s="506" t="s">
        <v>568</v>
      </c>
      <c r="I245" s="340">
        <v>20</v>
      </c>
      <c r="J245" s="340">
        <v>4500</v>
      </c>
      <c r="K245" s="569">
        <f>ROUND(I245*J245,0)</f>
        <v>90000</v>
      </c>
      <c r="L245" s="571" t="s">
        <v>238</v>
      </c>
      <c r="M245" s="571" t="s">
        <v>162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5"/>
        <v>1</v>
      </c>
      <c r="C246" s="349">
        <f t="shared" si="26"/>
        <v>42741</v>
      </c>
      <c r="D246" s="349" t="s">
        <v>923</v>
      </c>
      <c r="E246" s="318">
        <v>42741</v>
      </c>
      <c r="F246" s="279" t="s">
        <v>545</v>
      </c>
      <c r="G246" s="348" t="s">
        <v>530</v>
      </c>
      <c r="H246" s="506" t="s">
        <v>568</v>
      </c>
      <c r="I246" s="340"/>
      <c r="J246" s="340"/>
      <c r="K246" s="569">
        <v>65000</v>
      </c>
      <c r="L246" s="571" t="s">
        <v>238</v>
      </c>
      <c r="M246" s="571" t="s">
        <v>274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5"/>
        <v>1</v>
      </c>
      <c r="C247" s="349">
        <f t="shared" si="26"/>
        <v>42741</v>
      </c>
      <c r="D247" s="349" t="s">
        <v>924</v>
      </c>
      <c r="E247" s="318">
        <v>42741</v>
      </c>
      <c r="F247" s="279" t="s">
        <v>548</v>
      </c>
      <c r="G247" s="348" t="s">
        <v>531</v>
      </c>
      <c r="H247" s="507" t="s">
        <v>299</v>
      </c>
      <c r="I247" s="340">
        <v>25</v>
      </c>
      <c r="J247" s="340">
        <v>33120</v>
      </c>
      <c r="K247" s="569">
        <f>ROUND(I247*J247,0)</f>
        <v>828000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5"/>
        <v>1</v>
      </c>
      <c r="C248" s="349">
        <f t="shared" si="26"/>
        <v>42741</v>
      </c>
      <c r="D248" s="349" t="s">
        <v>924</v>
      </c>
      <c r="E248" s="318">
        <v>42741</v>
      </c>
      <c r="F248" s="279" t="s">
        <v>549</v>
      </c>
      <c r="G248" s="348" t="s">
        <v>531</v>
      </c>
      <c r="H248" s="507" t="s">
        <v>299</v>
      </c>
      <c r="I248" s="340">
        <v>100</v>
      </c>
      <c r="J248" s="340">
        <v>8450</v>
      </c>
      <c r="K248" s="569">
        <f>ROUND(I248*J248,0)</f>
        <v>845000</v>
      </c>
      <c r="L248" s="571" t="s">
        <v>238</v>
      </c>
      <c r="M248" s="571" t="s">
        <v>162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5"/>
        <v>1</v>
      </c>
      <c r="C249" s="349">
        <f t="shared" si="26"/>
        <v>42741</v>
      </c>
      <c r="D249" s="349" t="s">
        <v>924</v>
      </c>
      <c r="E249" s="318">
        <v>42741</v>
      </c>
      <c r="F249" s="279" t="s">
        <v>545</v>
      </c>
      <c r="G249" s="348" t="s">
        <v>531</v>
      </c>
      <c r="H249" s="507" t="s">
        <v>299</v>
      </c>
      <c r="I249" s="340"/>
      <c r="J249" s="340"/>
      <c r="K249" s="569">
        <v>167300</v>
      </c>
      <c r="L249" s="571" t="s">
        <v>238</v>
      </c>
      <c r="M249" s="571" t="s">
        <v>274</v>
      </c>
      <c r="N249" s="561" t="str">
        <f>IF(AND('331-CT'!$E$7=TH!H249,OR(L249="331",M249="331")),"331",IF(AND(OR(L249="131",M249="131"),H249='131-CT'!$E$7),"131",""))</f>
        <v/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5"/>
        <v>1</v>
      </c>
      <c r="C250" s="349">
        <f t="shared" si="26"/>
        <v>42741</v>
      </c>
      <c r="D250" s="349" t="s">
        <v>925</v>
      </c>
      <c r="E250" s="318">
        <v>42741</v>
      </c>
      <c r="F250" s="279" t="s">
        <v>422</v>
      </c>
      <c r="G250" s="348" t="s">
        <v>532</v>
      </c>
      <c r="H250" s="507" t="s">
        <v>468</v>
      </c>
      <c r="I250" s="340">
        <v>37000</v>
      </c>
      <c r="J250" s="340">
        <v>8400</v>
      </c>
      <c r="K250" s="569">
        <f>ROUND(I250*J250,0)</f>
        <v>310800000</v>
      </c>
      <c r="L250" s="571" t="s">
        <v>238</v>
      </c>
      <c r="M250" s="571" t="s">
        <v>162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5"/>
        <v>1</v>
      </c>
      <c r="C251" s="349">
        <f t="shared" si="26"/>
        <v>42741</v>
      </c>
      <c r="D251" s="349" t="s">
        <v>925</v>
      </c>
      <c r="E251" s="318">
        <v>42741</v>
      </c>
      <c r="F251" s="279" t="s">
        <v>550</v>
      </c>
      <c r="G251" s="348" t="s">
        <v>532</v>
      </c>
      <c r="H251" s="507" t="s">
        <v>468</v>
      </c>
      <c r="I251" s="340"/>
      <c r="J251" s="340"/>
      <c r="K251" s="569">
        <v>31080000</v>
      </c>
      <c r="L251" s="571" t="s">
        <v>238</v>
      </c>
      <c r="M251" s="571" t="s">
        <v>274</v>
      </c>
      <c r="N251" s="561" t="str">
        <f>IF(AND('331-CT'!$E$7=TH!H251,OR(L251="331",M251="331")),"331",IF(AND(OR(L251="131",M251="131"),H251='131-CT'!$E$7),"131",""))</f>
        <v>131</v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5"/>
        <v>1</v>
      </c>
      <c r="C252" s="349">
        <f t="shared" si="26"/>
        <v>42745</v>
      </c>
      <c r="D252" s="574"/>
      <c r="E252" s="574">
        <v>42745</v>
      </c>
      <c r="F252" s="279" t="s">
        <v>551</v>
      </c>
      <c r="G252" s="348" t="s">
        <v>533</v>
      </c>
      <c r="H252" s="507" t="s">
        <v>566</v>
      </c>
      <c r="I252" s="340"/>
      <c r="J252" s="340"/>
      <c r="K252" s="569">
        <v>1600000</v>
      </c>
      <c r="L252" s="571" t="s">
        <v>238</v>
      </c>
      <c r="M252" s="571" t="s">
        <v>295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  <c r="AB252" s="573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5"/>
        <v>1</v>
      </c>
      <c r="C253" s="349">
        <f t="shared" si="26"/>
        <v>42745</v>
      </c>
      <c r="D253" s="574"/>
      <c r="E253" s="574">
        <v>42745</v>
      </c>
      <c r="F253" s="279" t="s">
        <v>552</v>
      </c>
      <c r="G253" s="348" t="s">
        <v>533</v>
      </c>
      <c r="H253" s="507" t="s">
        <v>566</v>
      </c>
      <c r="I253" s="340"/>
      <c r="J253" s="340"/>
      <c r="K253" s="569">
        <v>160000</v>
      </c>
      <c r="L253" s="571" t="s">
        <v>238</v>
      </c>
      <c r="M253" s="571" t="s">
        <v>274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5"/>
        <v>1</v>
      </c>
      <c r="C254" s="349">
        <f t="shared" si="26"/>
        <v>42745</v>
      </c>
      <c r="D254" s="349" t="s">
        <v>926</v>
      </c>
      <c r="E254" s="574">
        <v>42745</v>
      </c>
      <c r="F254" s="279" t="s">
        <v>553</v>
      </c>
      <c r="G254" s="348" t="s">
        <v>534</v>
      </c>
      <c r="H254" s="508" t="s">
        <v>300</v>
      </c>
      <c r="I254" s="340">
        <v>300</v>
      </c>
      <c r="J254" s="340">
        <v>8030</v>
      </c>
      <c r="K254" s="569">
        <f>ROUND(I254*J254,0)</f>
        <v>2409000</v>
      </c>
      <c r="L254" s="571" t="s">
        <v>238</v>
      </c>
      <c r="M254" s="571" t="s">
        <v>162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5"/>
        <v>1</v>
      </c>
      <c r="C255" s="349">
        <f t="shared" si="26"/>
        <v>42745</v>
      </c>
      <c r="D255" s="349" t="s">
        <v>926</v>
      </c>
      <c r="E255" s="574">
        <v>42745</v>
      </c>
      <c r="F255" s="279" t="s">
        <v>545</v>
      </c>
      <c r="G255" s="348" t="s">
        <v>534</v>
      </c>
      <c r="H255" s="508" t="s">
        <v>300</v>
      </c>
      <c r="I255" s="340"/>
      <c r="J255" s="340"/>
      <c r="K255" s="569">
        <v>240900</v>
      </c>
      <c r="L255" s="571" t="s">
        <v>238</v>
      </c>
      <c r="M255" s="571" t="s">
        <v>274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  <c r="AB255" s="573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5"/>
        <v>1</v>
      </c>
      <c r="C256" s="349">
        <f t="shared" si="26"/>
        <v>42747</v>
      </c>
      <c r="D256" s="349" t="s">
        <v>927</v>
      </c>
      <c r="E256" s="349">
        <v>42747</v>
      </c>
      <c r="F256" s="279" t="s">
        <v>294</v>
      </c>
      <c r="G256" s="348" t="s">
        <v>535</v>
      </c>
      <c r="H256" s="507" t="s">
        <v>440</v>
      </c>
      <c r="I256" s="340">
        <v>437</v>
      </c>
      <c r="J256" s="340">
        <v>11000</v>
      </c>
      <c r="K256" s="569">
        <f>ROUND(I256*J256,0)</f>
        <v>4807000</v>
      </c>
      <c r="L256" s="571" t="s">
        <v>238</v>
      </c>
      <c r="M256" s="571" t="s">
        <v>162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28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5"/>
        <v>1</v>
      </c>
      <c r="C257" s="349">
        <f t="shared" si="26"/>
        <v>42747</v>
      </c>
      <c r="D257" s="349" t="s">
        <v>927</v>
      </c>
      <c r="E257" s="349">
        <v>42747</v>
      </c>
      <c r="F257" s="279" t="s">
        <v>554</v>
      </c>
      <c r="G257" s="348" t="s">
        <v>535</v>
      </c>
      <c r="H257" s="507" t="s">
        <v>440</v>
      </c>
      <c r="I257" s="340"/>
      <c r="J257" s="340"/>
      <c r="K257" s="569">
        <v>480700</v>
      </c>
      <c r="L257" s="571" t="s">
        <v>238</v>
      </c>
      <c r="M257" s="571" t="s">
        <v>274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28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5"/>
        <v>1</v>
      </c>
      <c r="C258" s="349">
        <f t="shared" si="26"/>
        <v>42749</v>
      </c>
      <c r="D258" s="349" t="s">
        <v>928</v>
      </c>
      <c r="E258" s="349">
        <v>42749</v>
      </c>
      <c r="F258" s="279" t="s">
        <v>294</v>
      </c>
      <c r="G258" s="348" t="s">
        <v>536</v>
      </c>
      <c r="H258" s="507" t="s">
        <v>420</v>
      </c>
      <c r="I258" s="340">
        <v>520</v>
      </c>
      <c r="J258" s="340">
        <v>10500</v>
      </c>
      <c r="K258" s="569">
        <f>ROUND(I258*J258,0)</f>
        <v>5460000</v>
      </c>
      <c r="L258" s="571" t="s">
        <v>238</v>
      </c>
      <c r="M258" s="571" t="s">
        <v>162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</row>
    <row r="259" spans="1:28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5"/>
        <v>1</v>
      </c>
      <c r="C259" s="349">
        <f t="shared" si="26"/>
        <v>42749</v>
      </c>
      <c r="D259" s="349" t="s">
        <v>928</v>
      </c>
      <c r="E259" s="349">
        <v>42749</v>
      </c>
      <c r="F259" s="279" t="s">
        <v>554</v>
      </c>
      <c r="G259" s="348" t="s">
        <v>536</v>
      </c>
      <c r="H259" s="507" t="s">
        <v>420</v>
      </c>
      <c r="I259" s="340"/>
      <c r="J259" s="340"/>
      <c r="K259" s="569">
        <v>546000</v>
      </c>
      <c r="L259" s="571" t="s">
        <v>238</v>
      </c>
      <c r="M259" s="571" t="s">
        <v>274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  <c r="AB259" s="573"/>
    </row>
    <row r="260" spans="1:28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5"/>
        <v>1</v>
      </c>
      <c r="C260" s="349">
        <f t="shared" si="26"/>
        <v>42751</v>
      </c>
      <c r="D260" s="349" t="s">
        <v>929</v>
      </c>
      <c r="E260" s="349">
        <v>42751</v>
      </c>
      <c r="F260" s="279" t="s">
        <v>555</v>
      </c>
      <c r="G260" s="348" t="s">
        <v>537</v>
      </c>
      <c r="H260" s="507" t="s">
        <v>299</v>
      </c>
      <c r="I260" s="340">
        <v>50</v>
      </c>
      <c r="J260" s="340">
        <v>12758</v>
      </c>
      <c r="K260" s="569">
        <f>ROUND(I260*J260,0)</f>
        <v>637900</v>
      </c>
      <c r="L260" s="571" t="s">
        <v>238</v>
      </c>
      <c r="M260" s="571" t="s">
        <v>162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</row>
    <row r="261" spans="1:28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5"/>
        <v>1</v>
      </c>
      <c r="C261" s="349">
        <f t="shared" si="26"/>
        <v>42751</v>
      </c>
      <c r="D261" s="349" t="s">
        <v>929</v>
      </c>
      <c r="E261" s="349">
        <v>42751</v>
      </c>
      <c r="F261" s="279" t="s">
        <v>545</v>
      </c>
      <c r="G261" s="348" t="s">
        <v>537</v>
      </c>
      <c r="H261" s="507" t="s">
        <v>299</v>
      </c>
      <c r="I261" s="340"/>
      <c r="J261" s="340"/>
      <c r="K261" s="569">
        <v>63790</v>
      </c>
      <c r="L261" s="571" t="s">
        <v>238</v>
      </c>
      <c r="M261" s="571" t="s">
        <v>274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  <c r="AB261" s="573"/>
    </row>
    <row r="262" spans="1:28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5"/>
        <v>1</v>
      </c>
      <c r="C262" s="349">
        <f t="shared" si="26"/>
        <v>42753</v>
      </c>
      <c r="D262" s="574"/>
      <c r="E262" s="349">
        <v>42753</v>
      </c>
      <c r="F262" s="279" t="s">
        <v>551</v>
      </c>
      <c r="G262" s="348" t="s">
        <v>538</v>
      </c>
      <c r="H262" s="507" t="s">
        <v>567</v>
      </c>
      <c r="I262" s="340"/>
      <c r="J262" s="340"/>
      <c r="K262" s="569">
        <v>2000000</v>
      </c>
      <c r="L262" s="571" t="s">
        <v>238</v>
      </c>
      <c r="M262" s="571" t="s">
        <v>295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28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5"/>
        <v>1</v>
      </c>
      <c r="C263" s="349">
        <f t="shared" si="26"/>
        <v>42753</v>
      </c>
      <c r="D263" s="574"/>
      <c r="E263" s="349">
        <v>42753</v>
      </c>
      <c r="F263" s="279" t="s">
        <v>552</v>
      </c>
      <c r="G263" s="348" t="s">
        <v>538</v>
      </c>
      <c r="H263" s="507" t="s">
        <v>567</v>
      </c>
      <c r="I263" s="340"/>
      <c r="J263" s="340"/>
      <c r="K263" s="569">
        <v>200000</v>
      </c>
      <c r="L263" s="571" t="s">
        <v>238</v>
      </c>
      <c r="M263" s="571" t="s">
        <v>274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</row>
    <row r="264" spans="1:28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5"/>
        <v>1</v>
      </c>
      <c r="C264" s="349">
        <f t="shared" si="26"/>
        <v>42753</v>
      </c>
      <c r="D264" s="574"/>
      <c r="E264" s="349">
        <v>42753</v>
      </c>
      <c r="F264" s="279" t="s">
        <v>556</v>
      </c>
      <c r="G264" s="348" t="s">
        <v>539</v>
      </c>
      <c r="H264" s="507" t="s">
        <v>412</v>
      </c>
      <c r="I264" s="340">
        <v>2100</v>
      </c>
      <c r="J264" s="340">
        <v>8500</v>
      </c>
      <c r="K264" s="569">
        <f>ROUND(I264*J264,0)</f>
        <v>17850000</v>
      </c>
      <c r="L264" s="571" t="s">
        <v>238</v>
      </c>
      <c r="M264" s="571" t="s">
        <v>162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28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5"/>
        <v>1</v>
      </c>
      <c r="C265" s="349">
        <f t="shared" si="26"/>
        <v>42753</v>
      </c>
      <c r="D265" s="574"/>
      <c r="E265" s="349">
        <v>42753</v>
      </c>
      <c r="F265" s="279" t="s">
        <v>554</v>
      </c>
      <c r="G265" s="348" t="s">
        <v>539</v>
      </c>
      <c r="H265" s="507" t="s">
        <v>412</v>
      </c>
      <c r="I265" s="340"/>
      <c r="J265" s="340"/>
      <c r="K265" s="569">
        <v>1785000</v>
      </c>
      <c r="L265" s="571" t="s">
        <v>238</v>
      </c>
      <c r="M265" s="571" t="s">
        <v>274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28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5"/>
        <v>1</v>
      </c>
      <c r="C266" s="349">
        <f t="shared" si="26"/>
        <v>42753</v>
      </c>
      <c r="D266" s="574"/>
      <c r="E266" s="349">
        <v>42753</v>
      </c>
      <c r="F266" s="279" t="s">
        <v>551</v>
      </c>
      <c r="G266" s="348" t="s">
        <v>540</v>
      </c>
      <c r="H266" s="507" t="s">
        <v>566</v>
      </c>
      <c r="I266" s="340"/>
      <c r="J266" s="340"/>
      <c r="K266" s="569">
        <v>4600000</v>
      </c>
      <c r="L266" s="571" t="s">
        <v>238</v>
      </c>
      <c r="M266" s="571" t="s">
        <v>295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</row>
    <row r="267" spans="1:28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5"/>
        <v>1</v>
      </c>
      <c r="C267" s="349">
        <f t="shared" si="26"/>
        <v>42753</v>
      </c>
      <c r="D267" s="574"/>
      <c r="E267" s="349">
        <v>42753</v>
      </c>
      <c r="F267" s="279" t="s">
        <v>552</v>
      </c>
      <c r="G267" s="348" t="s">
        <v>540</v>
      </c>
      <c r="H267" s="507" t="s">
        <v>566</v>
      </c>
      <c r="I267" s="340"/>
      <c r="J267" s="340"/>
      <c r="K267" s="569">
        <v>460000</v>
      </c>
      <c r="L267" s="571" t="s">
        <v>238</v>
      </c>
      <c r="M267" s="571" t="s">
        <v>274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</row>
    <row r="268" spans="1:28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5"/>
        <v>1</v>
      </c>
      <c r="C268" s="349">
        <f t="shared" si="26"/>
        <v>42754</v>
      </c>
      <c r="D268" s="574"/>
      <c r="E268" s="349">
        <v>42754</v>
      </c>
      <c r="F268" s="279" t="s">
        <v>556</v>
      </c>
      <c r="G268" s="348" t="s">
        <v>541</v>
      </c>
      <c r="H268" s="507" t="s">
        <v>412</v>
      </c>
      <c r="I268" s="340">
        <v>1995</v>
      </c>
      <c r="J268" s="340">
        <v>8500</v>
      </c>
      <c r="K268" s="569">
        <f>ROUND(I268*J268,0)</f>
        <v>16957500</v>
      </c>
      <c r="L268" s="571" t="s">
        <v>238</v>
      </c>
      <c r="M268" s="571" t="s">
        <v>162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28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5"/>
        <v>1</v>
      </c>
      <c r="C269" s="349">
        <f t="shared" si="26"/>
        <v>42754</v>
      </c>
      <c r="D269" s="574"/>
      <c r="E269" s="349">
        <v>42754</v>
      </c>
      <c r="F269" s="279" t="s">
        <v>554</v>
      </c>
      <c r="G269" s="348" t="s">
        <v>541</v>
      </c>
      <c r="H269" s="507" t="s">
        <v>412</v>
      </c>
      <c r="I269" s="340"/>
      <c r="J269" s="340"/>
      <c r="K269" s="569">
        <v>1695750</v>
      </c>
      <c r="L269" s="571" t="s">
        <v>238</v>
      </c>
      <c r="M269" s="571" t="s">
        <v>274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28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5"/>
        <v>1</v>
      </c>
      <c r="C270" s="349">
        <f t="shared" si="26"/>
        <v>42755</v>
      </c>
      <c r="D270" s="349"/>
      <c r="E270" s="349">
        <v>42755</v>
      </c>
      <c r="F270" s="279" t="s">
        <v>557</v>
      </c>
      <c r="G270" s="348" t="s">
        <v>542</v>
      </c>
      <c r="H270" s="507" t="s">
        <v>305</v>
      </c>
      <c r="I270" s="340">
        <v>1700</v>
      </c>
      <c r="J270" s="340">
        <v>35000</v>
      </c>
      <c r="K270" s="569">
        <f>ROUND(I270*J270,0)</f>
        <v>59500000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28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5"/>
        <v>1</v>
      </c>
      <c r="C271" s="349">
        <f t="shared" si="26"/>
        <v>42755</v>
      </c>
      <c r="D271" s="349"/>
      <c r="E271" s="349">
        <v>42755</v>
      </c>
      <c r="F271" s="279" t="s">
        <v>558</v>
      </c>
      <c r="G271" s="348" t="s">
        <v>542</v>
      </c>
      <c r="H271" s="507" t="s">
        <v>305</v>
      </c>
      <c r="I271" s="340">
        <v>1500</v>
      </c>
      <c r="J271" s="340">
        <v>32500</v>
      </c>
      <c r="K271" s="569">
        <f>ROUND(I271*J271,0)</f>
        <v>48750000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28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5"/>
        <v>1</v>
      </c>
      <c r="C272" s="349">
        <f t="shared" si="26"/>
        <v>42755</v>
      </c>
      <c r="D272" s="349"/>
      <c r="E272" s="349">
        <v>42755</v>
      </c>
      <c r="F272" s="279" t="s">
        <v>294</v>
      </c>
      <c r="G272" s="348" t="s">
        <v>542</v>
      </c>
      <c r="H272" s="507" t="s">
        <v>305</v>
      </c>
      <c r="I272" s="340">
        <v>4600</v>
      </c>
      <c r="J272" s="340">
        <v>18500</v>
      </c>
      <c r="K272" s="569">
        <f>ROUND(I272*J272,0)</f>
        <v>85100000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30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5"/>
        <v>1</v>
      </c>
      <c r="C273" s="349">
        <f t="shared" si="26"/>
        <v>42755</v>
      </c>
      <c r="D273" s="574"/>
      <c r="E273" s="349">
        <v>42755</v>
      </c>
      <c r="F273" s="279" t="s">
        <v>293</v>
      </c>
      <c r="G273" s="348" t="s">
        <v>542</v>
      </c>
      <c r="H273" s="507" t="s">
        <v>305</v>
      </c>
      <c r="I273" s="340">
        <v>4500</v>
      </c>
      <c r="J273" s="340">
        <v>18500</v>
      </c>
      <c r="K273" s="569">
        <f>ROUND(I273*J273,0)</f>
        <v>83250000</v>
      </c>
      <c r="L273" s="571" t="s">
        <v>238</v>
      </c>
      <c r="M273" s="571" t="s">
        <v>162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30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5"/>
        <v>1</v>
      </c>
      <c r="C274" s="349">
        <f t="shared" si="26"/>
        <v>42755</v>
      </c>
      <c r="D274" s="574"/>
      <c r="E274" s="349">
        <v>42755</v>
      </c>
      <c r="F274" s="279" t="s">
        <v>545</v>
      </c>
      <c r="G274" s="348" t="s">
        <v>542</v>
      </c>
      <c r="H274" s="507" t="s">
        <v>305</v>
      </c>
      <c r="I274" s="340"/>
      <c r="J274" s="340"/>
      <c r="K274" s="569">
        <v>27660000</v>
      </c>
      <c r="L274" s="571" t="s">
        <v>238</v>
      </c>
      <c r="M274" s="571" t="s">
        <v>274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30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5"/>
        <v>1</v>
      </c>
      <c r="C275" s="349">
        <f t="shared" si="26"/>
        <v>42755</v>
      </c>
      <c r="D275" s="349"/>
      <c r="E275" s="349">
        <v>42755</v>
      </c>
      <c r="F275" s="279" t="s">
        <v>559</v>
      </c>
      <c r="G275" s="348" t="s">
        <v>543</v>
      </c>
      <c r="H275" s="506" t="s">
        <v>565</v>
      </c>
      <c r="I275" s="340">
        <v>300</v>
      </c>
      <c r="J275" s="340">
        <v>10000</v>
      </c>
      <c r="K275" s="569">
        <f>ROUND(I275*J275,0)</f>
        <v>3000000</v>
      </c>
      <c r="L275" s="571" t="s">
        <v>238</v>
      </c>
      <c r="M275" s="571" t="s">
        <v>162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</row>
    <row r="276" spans="1:30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5"/>
        <v>1</v>
      </c>
      <c r="C276" s="349">
        <f t="shared" si="26"/>
        <v>42755</v>
      </c>
      <c r="D276" s="349"/>
      <c r="E276" s="349">
        <v>42755</v>
      </c>
      <c r="F276" s="279" t="s">
        <v>545</v>
      </c>
      <c r="G276" s="348" t="s">
        <v>543</v>
      </c>
      <c r="H276" s="506" t="s">
        <v>565</v>
      </c>
      <c r="I276" s="340"/>
      <c r="J276" s="340"/>
      <c r="K276" s="569">
        <v>300000</v>
      </c>
      <c r="L276" s="571" t="s">
        <v>238</v>
      </c>
      <c r="M276" s="571" t="s">
        <v>274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  <c r="AB276" s="573"/>
    </row>
    <row r="277" spans="1:30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5"/>
        <v>1</v>
      </c>
      <c r="C277" s="349">
        <f t="shared" si="26"/>
        <v>42756</v>
      </c>
      <c r="D277" s="349"/>
      <c r="E277" s="349">
        <v>42756</v>
      </c>
      <c r="F277" s="279" t="s">
        <v>556</v>
      </c>
      <c r="G277" s="348" t="s">
        <v>560</v>
      </c>
      <c r="H277" s="507" t="s">
        <v>412</v>
      </c>
      <c r="I277" s="340">
        <v>1800</v>
      </c>
      <c r="J277" s="340">
        <v>8500</v>
      </c>
      <c r="K277" s="569">
        <f>ROUND(I277*J277,0)</f>
        <v>15300000</v>
      </c>
      <c r="L277" s="571" t="s">
        <v>238</v>
      </c>
      <c r="M277" s="571" t="s">
        <v>162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</row>
    <row r="278" spans="1:30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5"/>
        <v>1</v>
      </c>
      <c r="C278" s="349">
        <f t="shared" si="26"/>
        <v>42756</v>
      </c>
      <c r="D278" s="349"/>
      <c r="E278" s="349">
        <v>42756</v>
      </c>
      <c r="F278" s="279" t="s">
        <v>554</v>
      </c>
      <c r="G278" s="348" t="s">
        <v>560</v>
      </c>
      <c r="H278" s="507" t="s">
        <v>412</v>
      </c>
      <c r="I278" s="340"/>
      <c r="J278" s="340"/>
      <c r="K278" s="569">
        <v>1530000</v>
      </c>
      <c r="L278" s="571" t="s">
        <v>238</v>
      </c>
      <c r="M278" s="571" t="s">
        <v>274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  <c r="AB278" s="573"/>
    </row>
    <row r="279" spans="1:30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5"/>
        <v>1</v>
      </c>
      <c r="C279" s="349">
        <f t="shared" si="26"/>
        <v>42758</v>
      </c>
      <c r="D279" s="349"/>
      <c r="E279" s="349">
        <v>42758</v>
      </c>
      <c r="F279" s="279" t="s">
        <v>556</v>
      </c>
      <c r="G279" s="348" t="s">
        <v>561</v>
      </c>
      <c r="H279" s="507" t="s">
        <v>412</v>
      </c>
      <c r="I279" s="340">
        <v>2005</v>
      </c>
      <c r="J279" s="340">
        <v>8500</v>
      </c>
      <c r="K279" s="569">
        <f>ROUND(I279*J279,0)</f>
        <v>17042500</v>
      </c>
      <c r="L279" s="571" t="s">
        <v>238</v>
      </c>
      <c r="M279" s="571" t="s">
        <v>162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</row>
    <row r="280" spans="1:30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5"/>
        <v>1</v>
      </c>
      <c r="C280" s="349">
        <f t="shared" si="26"/>
        <v>42758</v>
      </c>
      <c r="D280" s="349"/>
      <c r="E280" s="349">
        <v>42758</v>
      </c>
      <c r="F280" s="279" t="s">
        <v>554</v>
      </c>
      <c r="G280" s="348" t="s">
        <v>561</v>
      </c>
      <c r="H280" s="507" t="s">
        <v>412</v>
      </c>
      <c r="I280" s="340"/>
      <c r="J280" s="340"/>
      <c r="K280" s="569">
        <v>1704250</v>
      </c>
      <c r="L280" s="571" t="s">
        <v>238</v>
      </c>
      <c r="M280" s="571" t="s">
        <v>274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  <c r="AB280" s="573"/>
    </row>
    <row r="281" spans="1:30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5"/>
        <v>1</v>
      </c>
      <c r="C281" s="349">
        <f t="shared" si="26"/>
        <v>42758</v>
      </c>
      <c r="D281" s="574"/>
      <c r="E281" s="349">
        <v>42758</v>
      </c>
      <c r="F281" s="279" t="s">
        <v>551</v>
      </c>
      <c r="G281" s="348" t="s">
        <v>562</v>
      </c>
      <c r="H281" s="507" t="s">
        <v>564</v>
      </c>
      <c r="I281" s="340"/>
      <c r="J281" s="340"/>
      <c r="K281" s="569">
        <v>13300000</v>
      </c>
      <c r="L281" s="571" t="s">
        <v>238</v>
      </c>
      <c r="M281" s="571" t="s">
        <v>295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30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5"/>
        <v>1</v>
      </c>
      <c r="C282" s="349">
        <f t="shared" si="26"/>
        <v>42758</v>
      </c>
      <c r="D282" s="574"/>
      <c r="E282" s="349">
        <v>42758</v>
      </c>
      <c r="F282" s="279" t="s">
        <v>552</v>
      </c>
      <c r="G282" s="348" t="s">
        <v>562</v>
      </c>
      <c r="H282" s="507" t="s">
        <v>564</v>
      </c>
      <c r="I282" s="340"/>
      <c r="J282" s="340"/>
      <c r="K282" s="569">
        <v>1330000</v>
      </c>
      <c r="L282" s="571" t="s">
        <v>238</v>
      </c>
      <c r="M282" s="571" t="s">
        <v>274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</row>
    <row r="283" spans="1:30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5"/>
        <v>1</v>
      </c>
      <c r="C283" s="349">
        <f t="shared" si="26"/>
        <v>42758</v>
      </c>
      <c r="D283" s="349"/>
      <c r="E283" s="349">
        <v>42758</v>
      </c>
      <c r="F283" s="279" t="s">
        <v>665</v>
      </c>
      <c r="G283" s="348" t="s">
        <v>563</v>
      </c>
      <c r="H283" s="507" t="s">
        <v>306</v>
      </c>
      <c r="I283" s="340">
        <v>111</v>
      </c>
      <c r="J283" s="340">
        <v>40545.990990990991</v>
      </c>
      <c r="K283" s="569">
        <f t="shared" ref="K283:K314" si="27">ROUND(I283*J283,0)</f>
        <v>4500605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  <c r="AD283" s="599"/>
    </row>
    <row r="284" spans="1:30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5"/>
        <v>1</v>
      </c>
      <c r="C284" s="349">
        <f t="shared" si="26"/>
        <v>42758</v>
      </c>
      <c r="D284" s="349"/>
      <c r="E284" s="349">
        <v>42758</v>
      </c>
      <c r="F284" s="279" t="s">
        <v>666</v>
      </c>
      <c r="G284" s="348" t="s">
        <v>563</v>
      </c>
      <c r="H284" s="507" t="s">
        <v>306</v>
      </c>
      <c r="I284" s="340">
        <v>80</v>
      </c>
      <c r="J284" s="340">
        <v>67377.987500000003</v>
      </c>
      <c r="K284" s="569">
        <f t="shared" si="27"/>
        <v>5390239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  <c r="AD284" s="599"/>
    </row>
    <row r="285" spans="1:30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5"/>
        <v>1</v>
      </c>
      <c r="C285" s="349">
        <f t="shared" si="26"/>
        <v>42758</v>
      </c>
      <c r="D285" s="349"/>
      <c r="E285" s="349">
        <v>42758</v>
      </c>
      <c r="F285" s="279" t="s">
        <v>667</v>
      </c>
      <c r="G285" s="348" t="s">
        <v>563</v>
      </c>
      <c r="H285" s="507" t="s">
        <v>306</v>
      </c>
      <c r="I285" s="340">
        <v>130</v>
      </c>
      <c r="J285" s="340">
        <v>88624</v>
      </c>
      <c r="K285" s="569">
        <f t="shared" si="27"/>
        <v>11521120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30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5"/>
        <v>1</v>
      </c>
      <c r="C286" s="349">
        <f t="shared" si="26"/>
        <v>42758</v>
      </c>
      <c r="D286" s="349"/>
      <c r="E286" s="349">
        <v>42758</v>
      </c>
      <c r="F286" s="279" t="s">
        <v>668</v>
      </c>
      <c r="G286" s="348" t="s">
        <v>563</v>
      </c>
      <c r="H286" s="507" t="s">
        <v>306</v>
      </c>
      <c r="I286" s="340">
        <v>140</v>
      </c>
      <c r="J286" s="340">
        <v>17678</v>
      </c>
      <c r="K286" s="569">
        <f t="shared" si="27"/>
        <v>2474920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30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5"/>
        <v>1</v>
      </c>
      <c r="C287" s="349">
        <f t="shared" si="26"/>
        <v>42758</v>
      </c>
      <c r="D287" s="349"/>
      <c r="E287" s="349">
        <v>42758</v>
      </c>
      <c r="F287" s="279" t="s">
        <v>669</v>
      </c>
      <c r="G287" s="348" t="s">
        <v>563</v>
      </c>
      <c r="H287" s="507" t="s">
        <v>306</v>
      </c>
      <c r="I287" s="340">
        <v>70</v>
      </c>
      <c r="J287" s="340">
        <v>35806</v>
      </c>
      <c r="K287" s="569">
        <f t="shared" si="27"/>
        <v>2506420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30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5"/>
        <v>1</v>
      </c>
      <c r="C288" s="349">
        <f t="shared" si="26"/>
        <v>42758</v>
      </c>
      <c r="D288" s="349"/>
      <c r="E288" s="349">
        <v>42758</v>
      </c>
      <c r="F288" s="279" t="s">
        <v>670</v>
      </c>
      <c r="G288" s="348" t="s">
        <v>563</v>
      </c>
      <c r="H288" s="507" t="s">
        <v>306</v>
      </c>
      <c r="I288" s="340">
        <v>80</v>
      </c>
      <c r="J288" s="340">
        <v>12002</v>
      </c>
      <c r="K288" s="569">
        <f t="shared" si="27"/>
        <v>960160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si="25"/>
        <v>1</v>
      </c>
      <c r="C289" s="349">
        <f t="shared" si="26"/>
        <v>42758</v>
      </c>
      <c r="D289" s="349"/>
      <c r="E289" s="349">
        <v>42758</v>
      </c>
      <c r="F289" s="279" t="s">
        <v>671</v>
      </c>
      <c r="G289" s="348" t="s">
        <v>563</v>
      </c>
      <c r="H289" s="507" t="s">
        <v>306</v>
      </c>
      <c r="I289" s="340">
        <v>15</v>
      </c>
      <c r="J289" s="340">
        <v>56030</v>
      </c>
      <c r="K289" s="569">
        <f t="shared" si="27"/>
        <v>840450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5"/>
        <v>1</v>
      </c>
      <c r="C290" s="349">
        <f t="shared" si="26"/>
        <v>42758</v>
      </c>
      <c r="D290" s="349"/>
      <c r="E290" s="349">
        <v>42758</v>
      </c>
      <c r="F290" s="279" t="s">
        <v>672</v>
      </c>
      <c r="G290" s="348" t="s">
        <v>563</v>
      </c>
      <c r="H290" s="507" t="s">
        <v>306</v>
      </c>
      <c r="I290" s="340">
        <v>5</v>
      </c>
      <c r="J290" s="340">
        <v>56794</v>
      </c>
      <c r="K290" s="569">
        <f t="shared" si="27"/>
        <v>283970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5"/>
        <v>1</v>
      </c>
      <c r="C291" s="349">
        <f t="shared" si="26"/>
        <v>42758</v>
      </c>
      <c r="D291" s="349"/>
      <c r="E291" s="349">
        <v>42758</v>
      </c>
      <c r="F291" s="279" t="s">
        <v>673</v>
      </c>
      <c r="G291" s="348" t="s">
        <v>563</v>
      </c>
      <c r="H291" s="507" t="s">
        <v>306</v>
      </c>
      <c r="I291" s="340">
        <v>94</v>
      </c>
      <c r="J291" s="340">
        <v>20239</v>
      </c>
      <c r="K291" s="569">
        <f t="shared" si="27"/>
        <v>1902466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5"/>
        <v>1</v>
      </c>
      <c r="C292" s="349">
        <f t="shared" si="26"/>
        <v>42758</v>
      </c>
      <c r="D292" s="349"/>
      <c r="E292" s="349">
        <v>42758</v>
      </c>
      <c r="F292" s="279" t="s">
        <v>674</v>
      </c>
      <c r="G292" s="348" t="s">
        <v>563</v>
      </c>
      <c r="H292" s="507" t="s">
        <v>306</v>
      </c>
      <c r="I292" s="340">
        <v>40</v>
      </c>
      <c r="J292" s="340">
        <v>22150</v>
      </c>
      <c r="K292" s="569">
        <f t="shared" si="27"/>
        <v>886000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5"/>
        <v>1</v>
      </c>
      <c r="C293" s="349">
        <f t="shared" si="26"/>
        <v>42758</v>
      </c>
      <c r="D293" s="349"/>
      <c r="E293" s="349">
        <v>42758</v>
      </c>
      <c r="F293" s="279" t="s">
        <v>675</v>
      </c>
      <c r="G293" s="348" t="s">
        <v>563</v>
      </c>
      <c r="H293" s="507" t="s">
        <v>306</v>
      </c>
      <c r="I293" s="340">
        <v>50</v>
      </c>
      <c r="J293" s="340">
        <v>62005</v>
      </c>
      <c r="K293" s="569">
        <f t="shared" si="27"/>
        <v>3100250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5"/>
        <v>1</v>
      </c>
      <c r="C294" s="349">
        <f t="shared" si="26"/>
        <v>42758</v>
      </c>
      <c r="D294" s="349"/>
      <c r="E294" s="349">
        <v>42758</v>
      </c>
      <c r="F294" s="279" t="s">
        <v>676</v>
      </c>
      <c r="G294" s="348" t="s">
        <v>563</v>
      </c>
      <c r="H294" s="507" t="s">
        <v>306</v>
      </c>
      <c r="I294" s="340">
        <v>170</v>
      </c>
      <c r="J294" s="340">
        <v>8242</v>
      </c>
      <c r="K294" s="569">
        <f t="shared" si="27"/>
        <v>1401140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5"/>
        <v>1</v>
      </c>
      <c r="C295" s="349">
        <f t="shared" si="26"/>
        <v>42758</v>
      </c>
      <c r="D295" s="349"/>
      <c r="E295" s="349">
        <v>42758</v>
      </c>
      <c r="F295" s="279" t="s">
        <v>677</v>
      </c>
      <c r="G295" s="348" t="s">
        <v>563</v>
      </c>
      <c r="H295" s="507" t="s">
        <v>306</v>
      </c>
      <c r="I295" s="340">
        <v>58</v>
      </c>
      <c r="J295" s="340">
        <v>45217</v>
      </c>
      <c r="K295" s="569">
        <f t="shared" si="27"/>
        <v>2622586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5"/>
        <v>1</v>
      </c>
      <c r="C296" s="349">
        <f t="shared" si="26"/>
        <v>42758</v>
      </c>
      <c r="D296" s="349"/>
      <c r="E296" s="349">
        <v>42758</v>
      </c>
      <c r="F296" s="279" t="s">
        <v>678</v>
      </c>
      <c r="G296" s="348" t="s">
        <v>563</v>
      </c>
      <c r="H296" s="507" t="s">
        <v>306</v>
      </c>
      <c r="I296" s="340">
        <v>5</v>
      </c>
      <c r="J296" s="340">
        <v>35387</v>
      </c>
      <c r="K296" s="569">
        <f t="shared" si="27"/>
        <v>176935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5"/>
        <v>1</v>
      </c>
      <c r="C297" s="349">
        <f t="shared" si="26"/>
        <v>42758</v>
      </c>
      <c r="D297" s="349"/>
      <c r="E297" s="349">
        <v>42758</v>
      </c>
      <c r="F297" s="279" t="s">
        <v>679</v>
      </c>
      <c r="G297" s="348" t="s">
        <v>563</v>
      </c>
      <c r="H297" s="507" t="s">
        <v>306</v>
      </c>
      <c r="I297" s="340">
        <v>12</v>
      </c>
      <c r="J297" s="340">
        <v>38130</v>
      </c>
      <c r="K297" s="569">
        <f t="shared" si="27"/>
        <v>457560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5"/>
        <v>1</v>
      </c>
      <c r="C298" s="349">
        <f t="shared" si="26"/>
        <v>42758</v>
      </c>
      <c r="D298" s="349"/>
      <c r="E298" s="349">
        <v>42758</v>
      </c>
      <c r="F298" s="279" t="s">
        <v>680</v>
      </c>
      <c r="G298" s="348" t="s">
        <v>563</v>
      </c>
      <c r="H298" s="507" t="s">
        <v>306</v>
      </c>
      <c r="I298" s="340">
        <v>25</v>
      </c>
      <c r="J298" s="340">
        <v>22205</v>
      </c>
      <c r="K298" s="569">
        <f t="shared" si="27"/>
        <v>555125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5"/>
        <v>1</v>
      </c>
      <c r="C299" s="349">
        <f t="shared" si="26"/>
        <v>42758</v>
      </c>
      <c r="D299" s="349"/>
      <c r="E299" s="349">
        <v>42758</v>
      </c>
      <c r="F299" s="279" t="s">
        <v>681</v>
      </c>
      <c r="G299" s="348" t="s">
        <v>563</v>
      </c>
      <c r="H299" s="507" t="s">
        <v>306</v>
      </c>
      <c r="I299" s="340">
        <v>5</v>
      </c>
      <c r="J299" s="340">
        <v>33299</v>
      </c>
      <c r="K299" s="569">
        <f t="shared" si="27"/>
        <v>166495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5"/>
        <v>1</v>
      </c>
      <c r="C300" s="349">
        <f t="shared" si="26"/>
        <v>42758</v>
      </c>
      <c r="D300" s="349"/>
      <c r="E300" s="349">
        <v>42758</v>
      </c>
      <c r="F300" s="279" t="s">
        <v>682</v>
      </c>
      <c r="G300" s="348" t="s">
        <v>563</v>
      </c>
      <c r="H300" s="507" t="s">
        <v>306</v>
      </c>
      <c r="I300" s="340">
        <v>5</v>
      </c>
      <c r="J300" s="340">
        <v>99212</v>
      </c>
      <c r="K300" s="569">
        <f t="shared" si="27"/>
        <v>496060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5"/>
        <v>1</v>
      </c>
      <c r="C301" s="349">
        <f t="shared" si="26"/>
        <v>42758</v>
      </c>
      <c r="D301" s="349"/>
      <c r="E301" s="349">
        <v>42758</v>
      </c>
      <c r="F301" s="279" t="s">
        <v>683</v>
      </c>
      <c r="G301" s="348" t="s">
        <v>563</v>
      </c>
      <c r="H301" s="507" t="s">
        <v>306</v>
      </c>
      <c r="I301" s="340">
        <v>10</v>
      </c>
      <c r="J301" s="340">
        <v>25258</v>
      </c>
      <c r="K301" s="569">
        <f t="shared" si="27"/>
        <v>252580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5"/>
        <v>1</v>
      </c>
      <c r="C302" s="349">
        <f t="shared" si="26"/>
        <v>42758</v>
      </c>
      <c r="D302" s="349"/>
      <c r="E302" s="349">
        <v>42758</v>
      </c>
      <c r="F302" s="279" t="s">
        <v>684</v>
      </c>
      <c r="G302" s="348" t="s">
        <v>563</v>
      </c>
      <c r="H302" s="507" t="s">
        <v>306</v>
      </c>
      <c r="I302" s="340">
        <v>5</v>
      </c>
      <c r="J302" s="340">
        <v>23736</v>
      </c>
      <c r="K302" s="569">
        <f t="shared" si="27"/>
        <v>118680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5"/>
        <v>1</v>
      </c>
      <c r="C303" s="349">
        <f t="shared" si="26"/>
        <v>42758</v>
      </c>
      <c r="D303" s="349"/>
      <c r="E303" s="349">
        <v>42758</v>
      </c>
      <c r="F303" s="279" t="s">
        <v>685</v>
      </c>
      <c r="G303" s="348" t="s">
        <v>563</v>
      </c>
      <c r="H303" s="507" t="s">
        <v>306</v>
      </c>
      <c r="I303" s="340">
        <v>3</v>
      </c>
      <c r="J303" s="340">
        <v>28583</v>
      </c>
      <c r="K303" s="569">
        <f t="shared" si="27"/>
        <v>85749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5"/>
        <v>1</v>
      </c>
      <c r="C304" s="349">
        <f t="shared" si="26"/>
        <v>42758</v>
      </c>
      <c r="D304" s="349"/>
      <c r="E304" s="349">
        <v>42758</v>
      </c>
      <c r="F304" s="279" t="s">
        <v>686</v>
      </c>
      <c r="G304" s="348" t="s">
        <v>563</v>
      </c>
      <c r="H304" s="507" t="s">
        <v>306</v>
      </c>
      <c r="I304" s="340">
        <v>10</v>
      </c>
      <c r="J304" s="340">
        <v>53873</v>
      </c>
      <c r="K304" s="569">
        <f t="shared" si="27"/>
        <v>538730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si="25"/>
        <v>1</v>
      </c>
      <c r="C305" s="349">
        <f t="shared" si="26"/>
        <v>42758</v>
      </c>
      <c r="D305" s="349"/>
      <c r="E305" s="349">
        <v>42758</v>
      </c>
      <c r="F305" s="279" t="s">
        <v>687</v>
      </c>
      <c r="G305" s="348" t="s">
        <v>563</v>
      </c>
      <c r="H305" s="507" t="s">
        <v>306</v>
      </c>
      <c r="I305" s="340">
        <v>15</v>
      </c>
      <c r="J305" s="340">
        <v>42021</v>
      </c>
      <c r="K305" s="569">
        <f t="shared" si="27"/>
        <v>630315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ref="B306:B369" si="28">IF(C306&lt;&gt;"",MONTH(C306),"")</f>
        <v>1</v>
      </c>
      <c r="C306" s="349">
        <f t="shared" ref="C306:C369" si="29">E306</f>
        <v>42758</v>
      </c>
      <c r="D306" s="349"/>
      <c r="E306" s="349">
        <v>42758</v>
      </c>
      <c r="F306" s="279" t="s">
        <v>688</v>
      </c>
      <c r="G306" s="348" t="s">
        <v>563</v>
      </c>
      <c r="H306" s="507" t="s">
        <v>306</v>
      </c>
      <c r="I306" s="340">
        <v>10</v>
      </c>
      <c r="J306" s="340">
        <v>31547</v>
      </c>
      <c r="K306" s="569">
        <f t="shared" si="27"/>
        <v>315470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8"/>
        <v>1</v>
      </c>
      <c r="C307" s="349">
        <f t="shared" si="29"/>
        <v>42758</v>
      </c>
      <c r="D307" s="349"/>
      <c r="E307" s="349">
        <v>42758</v>
      </c>
      <c r="F307" s="279" t="s">
        <v>689</v>
      </c>
      <c r="G307" s="348" t="s">
        <v>563</v>
      </c>
      <c r="H307" s="507" t="s">
        <v>306</v>
      </c>
      <c r="I307" s="340">
        <v>16</v>
      </c>
      <c r="J307" s="340">
        <v>135786</v>
      </c>
      <c r="K307" s="569">
        <f t="shared" si="27"/>
        <v>2172576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8"/>
        <v>1</v>
      </c>
      <c r="C308" s="349">
        <f t="shared" si="29"/>
        <v>42758</v>
      </c>
      <c r="D308" s="349"/>
      <c r="E308" s="349">
        <v>42758</v>
      </c>
      <c r="F308" s="279" t="s">
        <v>690</v>
      </c>
      <c r="G308" s="348" t="s">
        <v>563</v>
      </c>
      <c r="H308" s="507" t="s">
        <v>306</v>
      </c>
      <c r="I308" s="340">
        <v>16</v>
      </c>
      <c r="J308" s="340">
        <v>58590</v>
      </c>
      <c r="K308" s="569">
        <f t="shared" si="27"/>
        <v>937440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8"/>
        <v>1</v>
      </c>
      <c r="C309" s="349">
        <f t="shared" si="29"/>
        <v>42758</v>
      </c>
      <c r="D309" s="349"/>
      <c r="E309" s="349">
        <v>42758</v>
      </c>
      <c r="F309" s="279" t="s">
        <v>691</v>
      </c>
      <c r="G309" s="348" t="s">
        <v>563</v>
      </c>
      <c r="H309" s="507" t="s">
        <v>306</v>
      </c>
      <c r="I309" s="340">
        <v>12</v>
      </c>
      <c r="J309" s="340">
        <v>129948.00000000001</v>
      </c>
      <c r="K309" s="569">
        <f t="shared" si="27"/>
        <v>1559376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8"/>
        <v>1</v>
      </c>
      <c r="C310" s="349">
        <f t="shared" si="29"/>
        <v>42758</v>
      </c>
      <c r="D310" s="349"/>
      <c r="E310" s="349">
        <v>42758</v>
      </c>
      <c r="F310" s="279" t="s">
        <v>683</v>
      </c>
      <c r="G310" s="348" t="s">
        <v>563</v>
      </c>
      <c r="H310" s="507" t="s">
        <v>306</v>
      </c>
      <c r="I310" s="340">
        <v>48</v>
      </c>
      <c r="J310" s="340">
        <v>37787.200000000004</v>
      </c>
      <c r="K310" s="569">
        <f t="shared" si="27"/>
        <v>1813786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8"/>
        <v>1</v>
      </c>
      <c r="C311" s="349">
        <f t="shared" si="29"/>
        <v>42758</v>
      </c>
      <c r="D311" s="349"/>
      <c r="E311" s="349">
        <v>42758</v>
      </c>
      <c r="F311" s="279" t="s">
        <v>692</v>
      </c>
      <c r="G311" s="348" t="s">
        <v>563</v>
      </c>
      <c r="H311" s="507" t="s">
        <v>306</v>
      </c>
      <c r="I311" s="340">
        <v>24</v>
      </c>
      <c r="J311" s="340">
        <v>37089.08</v>
      </c>
      <c r="K311" s="569">
        <f t="shared" si="27"/>
        <v>890138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8"/>
        <v>1</v>
      </c>
      <c r="C312" s="349">
        <f t="shared" si="29"/>
        <v>42758</v>
      </c>
      <c r="D312" s="349"/>
      <c r="E312" s="349">
        <v>42758</v>
      </c>
      <c r="F312" s="279" t="s">
        <v>693</v>
      </c>
      <c r="G312" s="348" t="s">
        <v>563</v>
      </c>
      <c r="H312" s="507" t="s">
        <v>306</v>
      </c>
      <c r="I312" s="340">
        <v>6</v>
      </c>
      <c r="J312" s="340">
        <v>114450</v>
      </c>
      <c r="K312" s="569">
        <f t="shared" si="27"/>
        <v>686700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8"/>
        <v>1</v>
      </c>
      <c r="C313" s="349">
        <f t="shared" si="29"/>
        <v>42758</v>
      </c>
      <c r="D313" s="349"/>
      <c r="E313" s="349">
        <v>42758</v>
      </c>
      <c r="F313" s="279" t="s">
        <v>694</v>
      </c>
      <c r="G313" s="348" t="s">
        <v>563</v>
      </c>
      <c r="H313" s="507" t="s">
        <v>306</v>
      </c>
      <c r="I313" s="340">
        <v>6</v>
      </c>
      <c r="J313" s="340">
        <v>118540.8</v>
      </c>
      <c r="K313" s="569">
        <f t="shared" si="27"/>
        <v>711245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8"/>
        <v>1</v>
      </c>
      <c r="C314" s="349">
        <f t="shared" si="29"/>
        <v>42758</v>
      </c>
      <c r="D314" s="349"/>
      <c r="E314" s="349">
        <v>42758</v>
      </c>
      <c r="F314" s="279" t="s">
        <v>695</v>
      </c>
      <c r="G314" s="348" t="s">
        <v>563</v>
      </c>
      <c r="H314" s="507" t="s">
        <v>306</v>
      </c>
      <c r="I314" s="340">
        <v>6</v>
      </c>
      <c r="J314" s="340">
        <v>48174</v>
      </c>
      <c r="K314" s="569">
        <f t="shared" si="27"/>
        <v>289044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8"/>
        <v>1</v>
      </c>
      <c r="C315" s="349">
        <f t="shared" si="29"/>
        <v>42758</v>
      </c>
      <c r="D315" s="349"/>
      <c r="E315" s="349">
        <v>42758</v>
      </c>
      <c r="F315" s="279" t="s">
        <v>696</v>
      </c>
      <c r="G315" s="348" t="s">
        <v>563</v>
      </c>
      <c r="H315" s="507" t="s">
        <v>306</v>
      </c>
      <c r="I315" s="340">
        <v>65</v>
      </c>
      <c r="J315" s="340">
        <v>19431</v>
      </c>
      <c r="K315" s="569">
        <f t="shared" ref="K315:K346" si="30">ROUND(I315*J315,0)</f>
        <v>1263015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8"/>
        <v>1</v>
      </c>
      <c r="C316" s="349">
        <f t="shared" si="29"/>
        <v>42758</v>
      </c>
      <c r="D316" s="349"/>
      <c r="E316" s="349">
        <v>42758</v>
      </c>
      <c r="F316" s="279" t="s">
        <v>697</v>
      </c>
      <c r="G316" s="348" t="s">
        <v>563</v>
      </c>
      <c r="H316" s="507" t="s">
        <v>306</v>
      </c>
      <c r="I316" s="340">
        <v>22</v>
      </c>
      <c r="J316" s="340">
        <v>88297.920000000013</v>
      </c>
      <c r="K316" s="569">
        <f t="shared" si="30"/>
        <v>1942554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8"/>
        <v>1</v>
      </c>
      <c r="C317" s="349">
        <f t="shared" si="29"/>
        <v>42758</v>
      </c>
      <c r="D317" s="349"/>
      <c r="E317" s="349">
        <v>42758</v>
      </c>
      <c r="F317" s="279" t="s">
        <v>698</v>
      </c>
      <c r="G317" s="348" t="s">
        <v>563</v>
      </c>
      <c r="H317" s="507" t="s">
        <v>306</v>
      </c>
      <c r="I317" s="340">
        <v>12</v>
      </c>
      <c r="J317" s="340">
        <v>62407.80000000001</v>
      </c>
      <c r="K317" s="569">
        <f t="shared" si="30"/>
        <v>748894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8"/>
        <v>1</v>
      </c>
      <c r="C318" s="349">
        <f t="shared" si="29"/>
        <v>42758</v>
      </c>
      <c r="D318" s="349"/>
      <c r="E318" s="349">
        <v>42758</v>
      </c>
      <c r="F318" s="279" t="s">
        <v>699</v>
      </c>
      <c r="G318" s="348" t="s">
        <v>563</v>
      </c>
      <c r="H318" s="507" t="s">
        <v>306</v>
      </c>
      <c r="I318" s="340">
        <v>12</v>
      </c>
      <c r="J318" s="340">
        <v>147063</v>
      </c>
      <c r="K318" s="569">
        <f t="shared" si="30"/>
        <v>1764756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8"/>
        <v>1</v>
      </c>
      <c r="C319" s="349">
        <f t="shared" si="29"/>
        <v>42758</v>
      </c>
      <c r="D319" s="349"/>
      <c r="E319" s="349">
        <v>42758</v>
      </c>
      <c r="F319" s="279" t="s">
        <v>700</v>
      </c>
      <c r="G319" s="348" t="s">
        <v>563</v>
      </c>
      <c r="H319" s="507" t="s">
        <v>306</v>
      </c>
      <c r="I319" s="340">
        <v>12</v>
      </c>
      <c r="J319" s="340">
        <v>46851.000000000007</v>
      </c>
      <c r="K319" s="569">
        <f t="shared" si="30"/>
        <v>562212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8"/>
        <v>1</v>
      </c>
      <c r="C320" s="349">
        <f t="shared" si="29"/>
        <v>42758</v>
      </c>
      <c r="D320" s="349"/>
      <c r="E320" s="349">
        <v>42758</v>
      </c>
      <c r="F320" s="279" t="s">
        <v>701</v>
      </c>
      <c r="G320" s="348" t="s">
        <v>563</v>
      </c>
      <c r="H320" s="507" t="s">
        <v>306</v>
      </c>
      <c r="I320" s="340">
        <v>8</v>
      </c>
      <c r="J320" s="340">
        <v>112728</v>
      </c>
      <c r="K320" s="569">
        <f t="shared" si="30"/>
        <v>901824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8"/>
        <v>1</v>
      </c>
      <c r="C321" s="349">
        <f t="shared" si="29"/>
        <v>42758</v>
      </c>
      <c r="D321" s="349"/>
      <c r="E321" s="349">
        <v>42758</v>
      </c>
      <c r="F321" s="279" t="s">
        <v>702</v>
      </c>
      <c r="G321" s="348" t="s">
        <v>563</v>
      </c>
      <c r="H321" s="507" t="s">
        <v>306</v>
      </c>
      <c r="I321" s="340">
        <v>4</v>
      </c>
      <c r="J321" s="340">
        <v>49480.200000000004</v>
      </c>
      <c r="K321" s="569">
        <f t="shared" si="30"/>
        <v>197921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8"/>
        <v>1</v>
      </c>
      <c r="C322" s="349">
        <f t="shared" si="29"/>
        <v>42758</v>
      </c>
      <c r="D322" s="349"/>
      <c r="E322" s="349">
        <v>42758</v>
      </c>
      <c r="F322" s="279" t="s">
        <v>703</v>
      </c>
      <c r="G322" s="348" t="s">
        <v>563</v>
      </c>
      <c r="H322" s="507" t="s">
        <v>306</v>
      </c>
      <c r="I322" s="340">
        <v>8</v>
      </c>
      <c r="J322" s="340">
        <v>69350.399999999994</v>
      </c>
      <c r="K322" s="569">
        <f t="shared" si="30"/>
        <v>554803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8"/>
        <v>1</v>
      </c>
      <c r="C323" s="349">
        <f t="shared" si="29"/>
        <v>42758</v>
      </c>
      <c r="D323" s="349"/>
      <c r="E323" s="349">
        <v>42758</v>
      </c>
      <c r="F323" s="279" t="s">
        <v>665</v>
      </c>
      <c r="G323" s="348" t="s">
        <v>563</v>
      </c>
      <c r="H323" s="507" t="s">
        <v>306</v>
      </c>
      <c r="I323" s="340">
        <v>4</v>
      </c>
      <c r="J323" s="340">
        <v>44814</v>
      </c>
      <c r="K323" s="569">
        <f t="shared" si="30"/>
        <v>179256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8"/>
        <v>1</v>
      </c>
      <c r="C324" s="349">
        <f t="shared" si="29"/>
        <v>42758</v>
      </c>
      <c r="D324" s="349"/>
      <c r="E324" s="349">
        <v>42758</v>
      </c>
      <c r="F324" s="279" t="s">
        <v>704</v>
      </c>
      <c r="G324" s="348" t="s">
        <v>563</v>
      </c>
      <c r="H324" s="507" t="s">
        <v>306</v>
      </c>
      <c r="I324" s="340">
        <v>20</v>
      </c>
      <c r="J324" s="340">
        <v>79332.161999999997</v>
      </c>
      <c r="K324" s="569">
        <f t="shared" si="30"/>
        <v>1586643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8"/>
        <v>1</v>
      </c>
      <c r="C325" s="349">
        <f t="shared" si="29"/>
        <v>42758</v>
      </c>
      <c r="D325" s="349"/>
      <c r="E325" s="349">
        <v>42758</v>
      </c>
      <c r="F325" s="279" t="s">
        <v>705</v>
      </c>
      <c r="G325" s="348" t="s">
        <v>563</v>
      </c>
      <c r="H325" s="507" t="s">
        <v>306</v>
      </c>
      <c r="I325" s="340">
        <v>20</v>
      </c>
      <c r="J325" s="340">
        <v>112639.833</v>
      </c>
      <c r="K325" s="569">
        <f t="shared" si="30"/>
        <v>2252797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8"/>
        <v>1</v>
      </c>
      <c r="C326" s="349">
        <f t="shared" si="29"/>
        <v>42758</v>
      </c>
      <c r="D326" s="349"/>
      <c r="E326" s="349">
        <v>42758</v>
      </c>
      <c r="F326" s="279" t="s">
        <v>706</v>
      </c>
      <c r="G326" s="348" t="s">
        <v>563</v>
      </c>
      <c r="H326" s="507" t="s">
        <v>306</v>
      </c>
      <c r="I326" s="340">
        <v>72</v>
      </c>
      <c r="J326" s="340">
        <v>29092.800000000003</v>
      </c>
      <c r="K326" s="569">
        <f t="shared" si="30"/>
        <v>2094682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8"/>
        <v>1</v>
      </c>
      <c r="C327" s="349">
        <f t="shared" si="29"/>
        <v>42758</v>
      </c>
      <c r="D327" s="349"/>
      <c r="E327" s="349">
        <v>42758</v>
      </c>
      <c r="F327" s="279" t="s">
        <v>707</v>
      </c>
      <c r="G327" s="348" t="s">
        <v>563</v>
      </c>
      <c r="H327" s="507" t="s">
        <v>306</v>
      </c>
      <c r="I327" s="340">
        <v>8</v>
      </c>
      <c r="J327" s="340">
        <v>65007.600000000006</v>
      </c>
      <c r="K327" s="569">
        <f t="shared" si="30"/>
        <v>520061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8"/>
        <v>1</v>
      </c>
      <c r="C328" s="349">
        <f t="shared" si="29"/>
        <v>42758</v>
      </c>
      <c r="D328" s="349"/>
      <c r="E328" s="349">
        <v>42758</v>
      </c>
      <c r="F328" s="279" t="s">
        <v>708</v>
      </c>
      <c r="G328" s="348" t="s">
        <v>563</v>
      </c>
      <c r="H328" s="507" t="s">
        <v>306</v>
      </c>
      <c r="I328" s="340">
        <v>15</v>
      </c>
      <c r="J328" s="340">
        <v>76910.400000000009</v>
      </c>
      <c r="K328" s="569">
        <f t="shared" si="30"/>
        <v>1153656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8"/>
        <v>1</v>
      </c>
      <c r="C329" s="349">
        <f t="shared" si="29"/>
        <v>42758</v>
      </c>
      <c r="D329" s="349"/>
      <c r="E329" s="349">
        <v>42758</v>
      </c>
      <c r="F329" s="279" t="s">
        <v>709</v>
      </c>
      <c r="G329" s="348" t="s">
        <v>563</v>
      </c>
      <c r="H329" s="507" t="s">
        <v>306</v>
      </c>
      <c r="I329" s="340">
        <v>30</v>
      </c>
      <c r="J329" s="340">
        <v>51566</v>
      </c>
      <c r="K329" s="569">
        <f t="shared" si="30"/>
        <v>1546980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8"/>
        <v>1</v>
      </c>
      <c r="C330" s="349">
        <f t="shared" si="29"/>
        <v>42758</v>
      </c>
      <c r="D330" s="349"/>
      <c r="E330" s="349">
        <v>42758</v>
      </c>
      <c r="F330" s="279" t="s">
        <v>710</v>
      </c>
      <c r="G330" s="348" t="s">
        <v>563</v>
      </c>
      <c r="H330" s="507" t="s">
        <v>306</v>
      </c>
      <c r="I330" s="340">
        <v>15</v>
      </c>
      <c r="J330" s="340">
        <v>79275.000000000015</v>
      </c>
      <c r="K330" s="569">
        <f t="shared" si="30"/>
        <v>1189125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8"/>
        <v>1</v>
      </c>
      <c r="C331" s="349">
        <f t="shared" si="29"/>
        <v>42758</v>
      </c>
      <c r="D331" s="349"/>
      <c r="E331" s="349">
        <v>42758</v>
      </c>
      <c r="F331" s="279" t="s">
        <v>711</v>
      </c>
      <c r="G331" s="348" t="s">
        <v>563</v>
      </c>
      <c r="H331" s="507" t="s">
        <v>306</v>
      </c>
      <c r="I331" s="340">
        <v>20</v>
      </c>
      <c r="J331" s="340">
        <v>53614.593000000001</v>
      </c>
      <c r="K331" s="569">
        <f t="shared" si="30"/>
        <v>1072292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8"/>
        <v>1</v>
      </c>
      <c r="C332" s="349">
        <f t="shared" si="29"/>
        <v>42758</v>
      </c>
      <c r="D332" s="349"/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30</v>
      </c>
      <c r="J332" s="340">
        <v>66599</v>
      </c>
      <c r="K332" s="569">
        <f t="shared" si="30"/>
        <v>1997970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8"/>
        <v>1</v>
      </c>
      <c r="C333" s="349">
        <f t="shared" si="29"/>
        <v>42758</v>
      </c>
      <c r="D333" s="349"/>
      <c r="E333" s="349">
        <v>42758</v>
      </c>
      <c r="F333" s="279" t="s">
        <v>712</v>
      </c>
      <c r="G333" s="348" t="s">
        <v>563</v>
      </c>
      <c r="H333" s="507" t="s">
        <v>306</v>
      </c>
      <c r="I333" s="340">
        <v>18</v>
      </c>
      <c r="J333" s="340">
        <v>70086</v>
      </c>
      <c r="K333" s="569">
        <f t="shared" si="30"/>
        <v>1261548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8"/>
        <v>1</v>
      </c>
      <c r="C334" s="349">
        <f t="shared" si="29"/>
        <v>42758</v>
      </c>
      <c r="D334" s="349"/>
      <c r="E334" s="349">
        <v>42758</v>
      </c>
      <c r="F334" s="279" t="s">
        <v>713</v>
      </c>
      <c r="G334" s="348" t="s">
        <v>563</v>
      </c>
      <c r="H334" s="507" t="s">
        <v>306</v>
      </c>
      <c r="I334" s="340">
        <v>4</v>
      </c>
      <c r="J334" s="340">
        <v>82895</v>
      </c>
      <c r="K334" s="569">
        <f t="shared" si="30"/>
        <v>331580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8"/>
        <v>1</v>
      </c>
      <c r="C335" s="349">
        <f t="shared" si="29"/>
        <v>42758</v>
      </c>
      <c r="D335" s="349"/>
      <c r="E335" s="349">
        <v>42758</v>
      </c>
      <c r="F335" s="279" t="s">
        <v>714</v>
      </c>
      <c r="G335" s="348" t="s">
        <v>563</v>
      </c>
      <c r="H335" s="507" t="s">
        <v>306</v>
      </c>
      <c r="I335" s="340">
        <v>8</v>
      </c>
      <c r="J335" s="340">
        <v>99792</v>
      </c>
      <c r="K335" s="569">
        <f t="shared" si="30"/>
        <v>798336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8"/>
        <v>1</v>
      </c>
      <c r="C336" s="349">
        <f t="shared" si="29"/>
        <v>42758</v>
      </c>
      <c r="D336" s="349"/>
      <c r="E336" s="349">
        <v>42758</v>
      </c>
      <c r="F336" s="279" t="s">
        <v>715</v>
      </c>
      <c r="G336" s="348" t="s">
        <v>563</v>
      </c>
      <c r="H336" s="507" t="s">
        <v>306</v>
      </c>
      <c r="I336" s="340">
        <v>7</v>
      </c>
      <c r="J336" s="340">
        <v>64474</v>
      </c>
      <c r="K336" s="569">
        <f t="shared" si="30"/>
        <v>451318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7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8"/>
        <v>1</v>
      </c>
      <c r="C337" s="349">
        <f t="shared" si="29"/>
        <v>42758</v>
      </c>
      <c r="D337" s="349"/>
      <c r="E337" s="349">
        <v>42758</v>
      </c>
      <c r="F337" s="279" t="s">
        <v>716</v>
      </c>
      <c r="G337" s="348" t="s">
        <v>563</v>
      </c>
      <c r="H337" s="507" t="s">
        <v>306</v>
      </c>
      <c r="I337" s="340">
        <v>4</v>
      </c>
      <c r="J337" s="340">
        <v>107419</v>
      </c>
      <c r="K337" s="569">
        <f t="shared" si="30"/>
        <v>429676</v>
      </c>
      <c r="L337" s="571" t="s">
        <v>238</v>
      </c>
      <c r="M337" s="571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7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8"/>
        <v>1</v>
      </c>
      <c r="C338" s="349">
        <f t="shared" si="29"/>
        <v>42758</v>
      </c>
      <c r="D338" s="349"/>
      <c r="E338" s="349">
        <v>42758</v>
      </c>
      <c r="F338" s="279" t="s">
        <v>717</v>
      </c>
      <c r="G338" s="348" t="s">
        <v>563</v>
      </c>
      <c r="H338" s="507" t="s">
        <v>306</v>
      </c>
      <c r="I338" s="340">
        <v>12</v>
      </c>
      <c r="J338" s="340">
        <v>45864</v>
      </c>
      <c r="K338" s="569">
        <f t="shared" si="30"/>
        <v>550368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7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8"/>
        <v>1</v>
      </c>
      <c r="C339" s="349">
        <f t="shared" si="29"/>
        <v>42758</v>
      </c>
      <c r="D339" s="349"/>
      <c r="E339" s="349">
        <v>42758</v>
      </c>
      <c r="F339" s="279" t="s">
        <v>718</v>
      </c>
      <c r="G339" s="348" t="s">
        <v>563</v>
      </c>
      <c r="H339" s="507" t="s">
        <v>306</v>
      </c>
      <c r="I339" s="340">
        <v>6</v>
      </c>
      <c r="J339" s="340">
        <v>48019</v>
      </c>
      <c r="K339" s="569">
        <f t="shared" si="30"/>
        <v>288114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7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8"/>
        <v>1</v>
      </c>
      <c r="C340" s="349">
        <f t="shared" si="29"/>
        <v>42758</v>
      </c>
      <c r="D340" s="349"/>
      <c r="E340" s="349">
        <v>42758</v>
      </c>
      <c r="F340" s="279" t="s">
        <v>719</v>
      </c>
      <c r="G340" s="348" t="s">
        <v>563</v>
      </c>
      <c r="H340" s="507" t="s">
        <v>306</v>
      </c>
      <c r="I340" s="340">
        <v>70</v>
      </c>
      <c r="J340" s="340">
        <v>14722</v>
      </c>
      <c r="K340" s="569">
        <f t="shared" si="30"/>
        <v>1030540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7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8"/>
        <v>1</v>
      </c>
      <c r="C341" s="349">
        <f t="shared" si="29"/>
        <v>42758</v>
      </c>
      <c r="D341" s="349"/>
      <c r="E341" s="349">
        <v>42758</v>
      </c>
      <c r="F341" s="279" t="s">
        <v>720</v>
      </c>
      <c r="G341" s="348" t="s">
        <v>563</v>
      </c>
      <c r="H341" s="507" t="s">
        <v>306</v>
      </c>
      <c r="I341" s="340">
        <v>56</v>
      </c>
      <c r="J341" s="340">
        <v>19395</v>
      </c>
      <c r="K341" s="569">
        <f t="shared" si="30"/>
        <v>1086120</v>
      </c>
      <c r="L341" s="571" t="s">
        <v>238</v>
      </c>
      <c r="M341" s="571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</row>
    <row r="342" spans="1:27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8"/>
        <v>1</v>
      </c>
      <c r="C342" s="349">
        <f t="shared" si="29"/>
        <v>42758</v>
      </c>
      <c r="D342" s="349"/>
      <c r="E342" s="349">
        <v>42758</v>
      </c>
      <c r="F342" s="279" t="s">
        <v>721</v>
      </c>
      <c r="G342" s="348" t="s">
        <v>563</v>
      </c>
      <c r="H342" s="507" t="s">
        <v>306</v>
      </c>
      <c r="I342" s="340">
        <v>3</v>
      </c>
      <c r="J342" s="340">
        <v>40018</v>
      </c>
      <c r="K342" s="569">
        <f t="shared" si="30"/>
        <v>120054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7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8"/>
        <v>1</v>
      </c>
      <c r="C343" s="349">
        <f t="shared" si="29"/>
        <v>42758</v>
      </c>
      <c r="D343" s="349"/>
      <c r="E343" s="349">
        <v>42758</v>
      </c>
      <c r="F343" s="279" t="s">
        <v>722</v>
      </c>
      <c r="G343" s="348" t="s">
        <v>563</v>
      </c>
      <c r="H343" s="507" t="s">
        <v>306</v>
      </c>
      <c r="I343" s="340">
        <v>144</v>
      </c>
      <c r="J343" s="340">
        <v>8712</v>
      </c>
      <c r="K343" s="569">
        <f t="shared" si="30"/>
        <v>1254528</v>
      </c>
      <c r="L343" s="571" t="s">
        <v>238</v>
      </c>
      <c r="M343" s="571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</row>
    <row r="344" spans="1:27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8"/>
        <v>1</v>
      </c>
      <c r="C344" s="349">
        <f t="shared" si="29"/>
        <v>42758</v>
      </c>
      <c r="D344" s="349"/>
      <c r="E344" s="349">
        <v>42758</v>
      </c>
      <c r="F344" s="279" t="s">
        <v>723</v>
      </c>
      <c r="G344" s="348" t="s">
        <v>563</v>
      </c>
      <c r="H344" s="507" t="s">
        <v>306</v>
      </c>
      <c r="I344" s="340">
        <v>176</v>
      </c>
      <c r="J344" s="340">
        <v>7643</v>
      </c>
      <c r="K344" s="569">
        <f t="shared" si="30"/>
        <v>1345168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7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8"/>
        <v>1</v>
      </c>
      <c r="C345" s="349">
        <f t="shared" si="29"/>
        <v>42758</v>
      </c>
      <c r="D345" s="349"/>
      <c r="E345" s="349">
        <v>42758</v>
      </c>
      <c r="F345" s="279" t="s">
        <v>724</v>
      </c>
      <c r="G345" s="348" t="s">
        <v>563</v>
      </c>
      <c r="H345" s="507" t="s">
        <v>306</v>
      </c>
      <c r="I345" s="340">
        <v>100</v>
      </c>
      <c r="J345" s="340">
        <v>9464</v>
      </c>
      <c r="K345" s="569">
        <f t="shared" si="30"/>
        <v>946400</v>
      </c>
      <c r="L345" s="571" t="s">
        <v>238</v>
      </c>
      <c r="M345" s="571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</row>
    <row r="346" spans="1:27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8"/>
        <v>1</v>
      </c>
      <c r="C346" s="349">
        <f t="shared" si="29"/>
        <v>42758</v>
      </c>
      <c r="D346" s="349"/>
      <c r="E346" s="349">
        <v>42758</v>
      </c>
      <c r="F346" s="279" t="s">
        <v>725</v>
      </c>
      <c r="G346" s="348" t="s">
        <v>563</v>
      </c>
      <c r="H346" s="507" t="s">
        <v>306</v>
      </c>
      <c r="I346" s="340">
        <v>320</v>
      </c>
      <c r="J346" s="340">
        <v>7793</v>
      </c>
      <c r="K346" s="569">
        <f t="shared" si="30"/>
        <v>2493760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7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8"/>
        <v>1</v>
      </c>
      <c r="C347" s="349">
        <f t="shared" si="29"/>
        <v>42758</v>
      </c>
      <c r="D347" s="349"/>
      <c r="E347" s="349">
        <v>42758</v>
      </c>
      <c r="F347" s="279" t="s">
        <v>726</v>
      </c>
      <c r="G347" s="348" t="s">
        <v>563</v>
      </c>
      <c r="H347" s="507" t="s">
        <v>306</v>
      </c>
      <c r="I347" s="340">
        <v>35</v>
      </c>
      <c r="J347" s="340">
        <v>22494</v>
      </c>
      <c r="K347" s="569">
        <f t="shared" ref="K347:K353" si="31">ROUND(I347*J347,0)</f>
        <v>787290</v>
      </c>
      <c r="L347" s="571" t="s">
        <v>238</v>
      </c>
      <c r="M347" s="571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</row>
    <row r="348" spans="1:27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8"/>
        <v>1</v>
      </c>
      <c r="C348" s="349">
        <f t="shared" si="29"/>
        <v>42758</v>
      </c>
      <c r="D348" s="349"/>
      <c r="E348" s="349">
        <v>42758</v>
      </c>
      <c r="F348" s="279" t="s">
        <v>727</v>
      </c>
      <c r="G348" s="348" t="s">
        <v>563</v>
      </c>
      <c r="H348" s="507" t="s">
        <v>306</v>
      </c>
      <c r="I348" s="340">
        <v>50</v>
      </c>
      <c r="J348" s="340">
        <v>15522</v>
      </c>
      <c r="K348" s="569">
        <f t="shared" si="31"/>
        <v>776100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7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8"/>
        <v>1</v>
      </c>
      <c r="C349" s="349">
        <f t="shared" si="29"/>
        <v>42758</v>
      </c>
      <c r="D349" s="349"/>
      <c r="E349" s="349">
        <v>42758</v>
      </c>
      <c r="F349" s="279" t="s">
        <v>728</v>
      </c>
      <c r="G349" s="348" t="s">
        <v>563</v>
      </c>
      <c r="H349" s="507" t="s">
        <v>306</v>
      </c>
      <c r="I349" s="340">
        <v>126</v>
      </c>
      <c r="J349" s="340">
        <v>10198</v>
      </c>
      <c r="K349" s="569">
        <f t="shared" si="31"/>
        <v>1284948</v>
      </c>
      <c r="L349" s="571" t="s">
        <v>238</v>
      </c>
      <c r="M349" s="571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</row>
    <row r="350" spans="1:27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8"/>
        <v>1</v>
      </c>
      <c r="C350" s="349">
        <f t="shared" si="29"/>
        <v>42758</v>
      </c>
      <c r="D350" s="349"/>
      <c r="E350" s="349">
        <v>42758</v>
      </c>
      <c r="F350" s="279" t="s">
        <v>729</v>
      </c>
      <c r="G350" s="348" t="s">
        <v>563</v>
      </c>
      <c r="H350" s="507" t="s">
        <v>306</v>
      </c>
      <c r="I350" s="340">
        <v>72</v>
      </c>
      <c r="J350" s="340">
        <v>11806</v>
      </c>
      <c r="K350" s="569">
        <f t="shared" si="31"/>
        <v>850032</v>
      </c>
      <c r="L350" s="571" t="s">
        <v>238</v>
      </c>
      <c r="M350" s="571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</row>
    <row r="351" spans="1:27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8"/>
        <v>1</v>
      </c>
      <c r="C351" s="349">
        <f t="shared" si="29"/>
        <v>42758</v>
      </c>
      <c r="D351" s="349"/>
      <c r="E351" s="349">
        <v>42758</v>
      </c>
      <c r="F351" s="279" t="s">
        <v>730</v>
      </c>
      <c r="G351" s="348" t="s">
        <v>563</v>
      </c>
      <c r="H351" s="507" t="s">
        <v>306</v>
      </c>
      <c r="I351" s="340">
        <v>120</v>
      </c>
      <c r="J351" s="340">
        <v>12659</v>
      </c>
      <c r="K351" s="569">
        <f t="shared" si="31"/>
        <v>1519080</v>
      </c>
      <c r="L351" s="571" t="s">
        <v>238</v>
      </c>
      <c r="M351" s="571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</row>
    <row r="352" spans="1:27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8"/>
        <v>1</v>
      </c>
      <c r="C352" s="349">
        <f t="shared" si="29"/>
        <v>42758</v>
      </c>
      <c r="D352" s="349"/>
      <c r="E352" s="349">
        <v>42758</v>
      </c>
      <c r="F352" s="279" t="s">
        <v>731</v>
      </c>
      <c r="G352" s="348" t="s">
        <v>563</v>
      </c>
      <c r="H352" s="507" t="s">
        <v>306</v>
      </c>
      <c r="I352" s="340">
        <v>117</v>
      </c>
      <c r="J352" s="340">
        <v>9456</v>
      </c>
      <c r="K352" s="569">
        <f t="shared" si="31"/>
        <v>1106352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si="28"/>
        <v>1</v>
      </c>
      <c r="C353" s="349">
        <f t="shared" si="29"/>
        <v>42758</v>
      </c>
      <c r="D353" s="349"/>
      <c r="E353" s="349">
        <v>42758</v>
      </c>
      <c r="F353" s="279" t="s">
        <v>822</v>
      </c>
      <c r="G353" s="348" t="s">
        <v>563</v>
      </c>
      <c r="H353" s="507" t="s">
        <v>306</v>
      </c>
      <c r="I353" s="340">
        <v>1620</v>
      </c>
      <c r="J353" s="340">
        <v>250</v>
      </c>
      <c r="K353" s="569">
        <f t="shared" si="31"/>
        <v>405000</v>
      </c>
      <c r="L353" s="571" t="s">
        <v>238</v>
      </c>
      <c r="M353" s="571" t="s">
        <v>162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8"/>
        <v>1</v>
      </c>
      <c r="C354" s="349">
        <f t="shared" si="29"/>
        <v>42758</v>
      </c>
      <c r="D354" s="349"/>
      <c r="E354" s="349">
        <v>42758</v>
      </c>
      <c r="F354" s="279" t="s">
        <v>545</v>
      </c>
      <c r="G354" s="348" t="s">
        <v>563</v>
      </c>
      <c r="H354" s="507" t="s">
        <v>306</v>
      </c>
      <c r="I354" s="340"/>
      <c r="J354" s="340"/>
      <c r="K354" s="569">
        <v>9189008</v>
      </c>
      <c r="L354" s="571" t="s">
        <v>238</v>
      </c>
      <c r="M354" s="571" t="s">
        <v>274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8"/>
        <v>1</v>
      </c>
      <c r="C355" s="349">
        <f t="shared" si="29"/>
        <v>42759</v>
      </c>
      <c r="D355" s="574"/>
      <c r="E355" s="349">
        <v>42759</v>
      </c>
      <c r="F355" s="279" t="s">
        <v>364</v>
      </c>
      <c r="G355" s="348" t="s">
        <v>580</v>
      </c>
      <c r="H355" s="507" t="s">
        <v>490</v>
      </c>
      <c r="I355" s="340">
        <v>505</v>
      </c>
      <c r="J355" s="340">
        <v>18245</v>
      </c>
      <c r="K355" s="569">
        <f>ROUND(I355*J355,0)</f>
        <v>9213725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8"/>
        <v>1</v>
      </c>
      <c r="C356" s="349">
        <f t="shared" si="29"/>
        <v>42759</v>
      </c>
      <c r="D356" s="574"/>
      <c r="E356" s="349">
        <v>42759</v>
      </c>
      <c r="F356" s="279" t="s">
        <v>392</v>
      </c>
      <c r="G356" s="348" t="s">
        <v>580</v>
      </c>
      <c r="H356" s="507" t="s">
        <v>490</v>
      </c>
      <c r="I356" s="340">
        <v>138</v>
      </c>
      <c r="J356" s="340">
        <v>17809</v>
      </c>
      <c r="K356" s="569">
        <f>ROUND(I356*J356,0)</f>
        <v>2457642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8"/>
        <v>1</v>
      </c>
      <c r="C357" s="349">
        <f t="shared" si="29"/>
        <v>42759</v>
      </c>
      <c r="D357" s="574"/>
      <c r="E357" s="349">
        <v>42759</v>
      </c>
      <c r="F357" s="279" t="s">
        <v>393</v>
      </c>
      <c r="G357" s="348" t="s">
        <v>580</v>
      </c>
      <c r="H357" s="507" t="s">
        <v>490</v>
      </c>
      <c r="I357" s="340">
        <v>99</v>
      </c>
      <c r="J357" s="340">
        <v>19810</v>
      </c>
      <c r="K357" s="569">
        <f>ROUND(I357*J357,0)</f>
        <v>1961190</v>
      </c>
      <c r="L357" s="571" t="s">
        <v>238</v>
      </c>
      <c r="M357" s="571" t="s">
        <v>162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8"/>
        <v>1</v>
      </c>
      <c r="C358" s="349">
        <f t="shared" si="29"/>
        <v>42759</v>
      </c>
      <c r="D358" s="574"/>
      <c r="E358" s="349">
        <v>42759</v>
      </c>
      <c r="F358" s="279" t="s">
        <v>554</v>
      </c>
      <c r="G358" s="348" t="s">
        <v>580</v>
      </c>
      <c r="H358" s="507" t="s">
        <v>490</v>
      </c>
      <c r="I358" s="340"/>
      <c r="J358" s="340"/>
      <c r="K358" s="569">
        <v>1363256</v>
      </c>
      <c r="L358" s="571" t="s">
        <v>238</v>
      </c>
      <c r="M358" s="571" t="s">
        <v>274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  <c r="AB358" s="573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8"/>
        <v>2</v>
      </c>
      <c r="C359" s="349">
        <f t="shared" si="29"/>
        <v>42772</v>
      </c>
      <c r="D359" s="574"/>
      <c r="E359" s="349">
        <v>42772</v>
      </c>
      <c r="F359" s="279" t="s">
        <v>544</v>
      </c>
      <c r="G359" s="348" t="s">
        <v>581</v>
      </c>
      <c r="H359" s="506" t="s">
        <v>313</v>
      </c>
      <c r="I359" s="340">
        <v>4400</v>
      </c>
      <c r="J359" s="340">
        <v>9200</v>
      </c>
      <c r="K359" s="569">
        <f>ROUND(I359*J359,0)</f>
        <v>40480000</v>
      </c>
      <c r="L359" s="571" t="s">
        <v>238</v>
      </c>
      <c r="M359" s="571" t="s">
        <v>162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8"/>
        <v>2</v>
      </c>
      <c r="C360" s="349">
        <f t="shared" si="29"/>
        <v>42772</v>
      </c>
      <c r="D360" s="574"/>
      <c r="E360" s="349">
        <v>42772</v>
      </c>
      <c r="F360" s="279" t="s">
        <v>545</v>
      </c>
      <c r="G360" s="348" t="s">
        <v>581</v>
      </c>
      <c r="H360" s="506" t="s">
        <v>313</v>
      </c>
      <c r="I360" s="340"/>
      <c r="J360" s="340"/>
      <c r="K360" s="569">
        <v>4048000</v>
      </c>
      <c r="L360" s="571" t="s">
        <v>238</v>
      </c>
      <c r="M360" s="571" t="s">
        <v>274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  <c r="AB360" s="573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8"/>
        <v>2</v>
      </c>
      <c r="C361" s="349">
        <f t="shared" si="29"/>
        <v>42773</v>
      </c>
      <c r="D361" s="574"/>
      <c r="E361" s="349">
        <v>42773</v>
      </c>
      <c r="F361" s="279" t="s">
        <v>556</v>
      </c>
      <c r="G361" s="348" t="s">
        <v>582</v>
      </c>
      <c r="H361" s="507" t="s">
        <v>412</v>
      </c>
      <c r="I361" s="340">
        <v>2000</v>
      </c>
      <c r="J361" s="340">
        <v>8500</v>
      </c>
      <c r="K361" s="569">
        <f>ROUND(I361*J361,0)</f>
        <v>17000000</v>
      </c>
      <c r="L361" s="571" t="s">
        <v>238</v>
      </c>
      <c r="M361" s="571" t="s">
        <v>162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8"/>
        <v>2</v>
      </c>
      <c r="C362" s="349">
        <f t="shared" si="29"/>
        <v>42773</v>
      </c>
      <c r="D362" s="574"/>
      <c r="E362" s="349">
        <v>42773</v>
      </c>
      <c r="F362" s="279" t="s">
        <v>554</v>
      </c>
      <c r="G362" s="348" t="s">
        <v>582</v>
      </c>
      <c r="H362" s="507" t="s">
        <v>412</v>
      </c>
      <c r="I362" s="340"/>
      <c r="J362" s="340"/>
      <c r="K362" s="569">
        <v>1700000</v>
      </c>
      <c r="L362" s="571" t="s">
        <v>238</v>
      </c>
      <c r="M362" s="571" t="s">
        <v>274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  <c r="AB362" s="573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8"/>
        <v>2</v>
      </c>
      <c r="C363" s="349">
        <f t="shared" si="29"/>
        <v>42779</v>
      </c>
      <c r="D363" s="574"/>
      <c r="E363" s="349">
        <v>42779</v>
      </c>
      <c r="F363" s="279" t="s">
        <v>553</v>
      </c>
      <c r="G363" s="348" t="s">
        <v>583</v>
      </c>
      <c r="H363" s="508" t="s">
        <v>300</v>
      </c>
      <c r="I363" s="340">
        <v>300</v>
      </c>
      <c r="J363" s="340">
        <v>8030</v>
      </c>
      <c r="K363" s="569">
        <f>ROUND(I363*J363,0)</f>
        <v>2409000</v>
      </c>
      <c r="L363" s="571" t="s">
        <v>238</v>
      </c>
      <c r="M363" s="571" t="s">
        <v>162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8"/>
        <v>2</v>
      </c>
      <c r="C364" s="349">
        <f t="shared" si="29"/>
        <v>42779</v>
      </c>
      <c r="D364" s="574"/>
      <c r="E364" s="349">
        <v>42779</v>
      </c>
      <c r="F364" s="279" t="s">
        <v>545</v>
      </c>
      <c r="G364" s="348" t="s">
        <v>583</v>
      </c>
      <c r="H364" s="508" t="s">
        <v>300</v>
      </c>
      <c r="I364" s="340"/>
      <c r="J364" s="340"/>
      <c r="K364" s="569">
        <v>240900</v>
      </c>
      <c r="L364" s="571" t="s">
        <v>238</v>
      </c>
      <c r="M364" s="571" t="s">
        <v>274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  <c r="AB364" s="573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8"/>
        <v>2</v>
      </c>
      <c r="C365" s="349">
        <f t="shared" si="29"/>
        <v>42782</v>
      </c>
      <c r="D365" s="574"/>
      <c r="E365" s="349">
        <v>42782</v>
      </c>
      <c r="F365" s="279" t="s">
        <v>611</v>
      </c>
      <c r="G365" s="348" t="s">
        <v>584</v>
      </c>
      <c r="H365" s="507" t="s">
        <v>299</v>
      </c>
      <c r="I365" s="340">
        <v>400</v>
      </c>
      <c r="J365" s="340">
        <v>18200</v>
      </c>
      <c r="K365" s="569">
        <f>ROUND(I365*J365,0)</f>
        <v>7280000</v>
      </c>
      <c r="L365" s="571" t="s">
        <v>238</v>
      </c>
      <c r="M365" s="571" t="s">
        <v>162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8"/>
        <v>2</v>
      </c>
      <c r="C366" s="349">
        <f t="shared" si="29"/>
        <v>42782</v>
      </c>
      <c r="D366" s="574"/>
      <c r="E366" s="349">
        <v>42782</v>
      </c>
      <c r="F366" s="279" t="s">
        <v>545</v>
      </c>
      <c r="G366" s="348" t="s">
        <v>584</v>
      </c>
      <c r="H366" s="507" t="s">
        <v>299</v>
      </c>
      <c r="I366" s="340"/>
      <c r="J366" s="340"/>
      <c r="K366" s="569">
        <v>728000</v>
      </c>
      <c r="L366" s="571" t="s">
        <v>238</v>
      </c>
      <c r="M366" s="571" t="s">
        <v>274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/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8"/>
        <v>2</v>
      </c>
      <c r="C367" s="349">
        <f t="shared" si="29"/>
        <v>42782</v>
      </c>
      <c r="D367" s="574"/>
      <c r="E367" s="349">
        <v>42782</v>
      </c>
      <c r="F367" s="279" t="s">
        <v>551</v>
      </c>
      <c r="G367" s="348" t="s">
        <v>585</v>
      </c>
      <c r="H367" s="507" t="s">
        <v>612</v>
      </c>
      <c r="I367" s="340"/>
      <c r="J367" s="340"/>
      <c r="K367" s="569">
        <v>4725000</v>
      </c>
      <c r="L367" s="571" t="s">
        <v>45</v>
      </c>
      <c r="M367" s="571" t="s">
        <v>295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8"/>
        <v>2</v>
      </c>
      <c r="C368" s="349">
        <f t="shared" si="29"/>
        <v>42782</v>
      </c>
      <c r="D368" s="574"/>
      <c r="E368" s="349">
        <v>42782</v>
      </c>
      <c r="F368" s="279" t="s">
        <v>552</v>
      </c>
      <c r="G368" s="348" t="s">
        <v>585</v>
      </c>
      <c r="H368" s="507" t="s">
        <v>612</v>
      </c>
      <c r="I368" s="340"/>
      <c r="J368" s="340"/>
      <c r="K368" s="569">
        <v>472500</v>
      </c>
      <c r="L368" s="571" t="s">
        <v>45</v>
      </c>
      <c r="M368" s="571" t="s">
        <v>274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>x</v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  <c r="AB368" s="573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si="28"/>
        <v>2</v>
      </c>
      <c r="C369" s="349">
        <f t="shared" si="29"/>
        <v>42783</v>
      </c>
      <c r="D369" s="574"/>
      <c r="E369" s="349">
        <v>42783</v>
      </c>
      <c r="F369" s="279" t="s">
        <v>556</v>
      </c>
      <c r="G369" s="348" t="s">
        <v>586</v>
      </c>
      <c r="H369" s="507" t="s">
        <v>412</v>
      </c>
      <c r="I369" s="340">
        <v>1900</v>
      </c>
      <c r="J369" s="340">
        <v>8500</v>
      </c>
      <c r="K369" s="569">
        <f>ROUND(I369*J369,0)</f>
        <v>16150000</v>
      </c>
      <c r="L369" s="571" t="s">
        <v>238</v>
      </c>
      <c r="M369" s="571" t="s">
        <v>162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ref="B370:B435" si="32">IF(C370&lt;&gt;"",MONTH(C370),"")</f>
        <v>2</v>
      </c>
      <c r="C370" s="349">
        <f t="shared" ref="C370:C435" si="33">E370</f>
        <v>42783</v>
      </c>
      <c r="D370" s="574"/>
      <c r="E370" s="349">
        <v>42783</v>
      </c>
      <c r="F370" s="279" t="s">
        <v>554</v>
      </c>
      <c r="G370" s="348" t="s">
        <v>586</v>
      </c>
      <c r="H370" s="507" t="s">
        <v>412</v>
      </c>
      <c r="I370" s="340"/>
      <c r="J370" s="340"/>
      <c r="K370" s="569">
        <v>1615000</v>
      </c>
      <c r="L370" s="571" t="s">
        <v>238</v>
      </c>
      <c r="M370" s="571" t="s">
        <v>274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  <c r="AB370" s="573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32"/>
        <v>2</v>
      </c>
      <c r="C371" s="349">
        <f t="shared" si="33"/>
        <v>42786</v>
      </c>
      <c r="D371" s="574"/>
      <c r="E371" s="349">
        <v>42786</v>
      </c>
      <c r="F371" s="279" t="s">
        <v>389</v>
      </c>
      <c r="G371" s="348" t="s">
        <v>587</v>
      </c>
      <c r="H371" s="507" t="s">
        <v>490</v>
      </c>
      <c r="I371" s="340">
        <v>400</v>
      </c>
      <c r="J371" s="340">
        <v>18580</v>
      </c>
      <c r="K371" s="569">
        <f>ROUND(I371*J371,0)</f>
        <v>7432000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32"/>
        <v>2</v>
      </c>
      <c r="C372" s="349">
        <f t="shared" si="33"/>
        <v>42786</v>
      </c>
      <c r="D372" s="574"/>
      <c r="E372" s="349">
        <v>42786</v>
      </c>
      <c r="F372" s="279" t="s">
        <v>402</v>
      </c>
      <c r="G372" s="348" t="s">
        <v>587</v>
      </c>
      <c r="H372" s="507" t="s">
        <v>490</v>
      </c>
      <c r="I372" s="340">
        <v>183</v>
      </c>
      <c r="J372" s="340">
        <v>32390</v>
      </c>
      <c r="K372" s="569">
        <f>ROUND(I372*J372,0)</f>
        <v>5927370</v>
      </c>
      <c r="L372" s="571" t="s">
        <v>238</v>
      </c>
      <c r="M372" s="571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32"/>
        <v>2</v>
      </c>
      <c r="C373" s="349">
        <f t="shared" si="33"/>
        <v>42786</v>
      </c>
      <c r="D373" s="574"/>
      <c r="E373" s="349">
        <v>42786</v>
      </c>
      <c r="F373" s="279" t="s">
        <v>404</v>
      </c>
      <c r="G373" s="348" t="s">
        <v>587</v>
      </c>
      <c r="H373" s="507" t="s">
        <v>490</v>
      </c>
      <c r="I373" s="340">
        <v>123</v>
      </c>
      <c r="J373" s="340">
        <v>25649</v>
      </c>
      <c r="K373" s="569">
        <f>ROUND(I373*J373,0)</f>
        <v>3154827</v>
      </c>
      <c r="L373" s="571" t="s">
        <v>238</v>
      </c>
      <c r="M373" s="571" t="s">
        <v>162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32"/>
        <v>2</v>
      </c>
      <c r="C374" s="349">
        <f t="shared" si="33"/>
        <v>42786</v>
      </c>
      <c r="D374" s="574"/>
      <c r="E374" s="349">
        <v>42786</v>
      </c>
      <c r="F374" s="279" t="s">
        <v>554</v>
      </c>
      <c r="G374" s="348" t="s">
        <v>587</v>
      </c>
      <c r="H374" s="507" t="s">
        <v>490</v>
      </c>
      <c r="I374" s="340"/>
      <c r="J374" s="340"/>
      <c r="K374" s="569">
        <v>1651420</v>
      </c>
      <c r="L374" s="571" t="s">
        <v>238</v>
      </c>
      <c r="M374" s="571" t="s">
        <v>274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  <c r="AB374" s="573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32"/>
        <v>2</v>
      </c>
      <c r="C375" s="349">
        <f t="shared" si="33"/>
        <v>42788</v>
      </c>
      <c r="D375" s="574"/>
      <c r="E375" s="349">
        <v>42788</v>
      </c>
      <c r="F375" s="279" t="s">
        <v>613</v>
      </c>
      <c r="G375" s="348" t="s">
        <v>588</v>
      </c>
      <c r="H375" s="506" t="s">
        <v>332</v>
      </c>
      <c r="I375" s="340">
        <v>500</v>
      </c>
      <c r="J375" s="340">
        <v>17500</v>
      </c>
      <c r="K375" s="569">
        <f>ROUND(I375*J375,0)</f>
        <v>8750000</v>
      </c>
      <c r="L375" s="571" t="s">
        <v>238</v>
      </c>
      <c r="M375" s="571" t="s">
        <v>162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32"/>
        <v>2</v>
      </c>
      <c r="C376" s="349">
        <f t="shared" si="33"/>
        <v>42788</v>
      </c>
      <c r="D376" s="574"/>
      <c r="E376" s="349">
        <v>42788</v>
      </c>
      <c r="F376" s="279" t="s">
        <v>554</v>
      </c>
      <c r="G376" s="348" t="s">
        <v>588</v>
      </c>
      <c r="H376" s="506" t="s">
        <v>332</v>
      </c>
      <c r="I376" s="340"/>
      <c r="J376" s="340"/>
      <c r="K376" s="569">
        <v>875000</v>
      </c>
      <c r="L376" s="571" t="s">
        <v>238</v>
      </c>
      <c r="M376" s="571" t="s">
        <v>274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  <c r="AB376" s="573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32"/>
        <v>2</v>
      </c>
      <c r="C377" s="349">
        <f t="shared" si="33"/>
        <v>42788</v>
      </c>
      <c r="D377" s="574"/>
      <c r="E377" s="349">
        <v>42788</v>
      </c>
      <c r="F377" s="279" t="s">
        <v>614</v>
      </c>
      <c r="G377" s="348" t="s">
        <v>589</v>
      </c>
      <c r="H377" s="507" t="s">
        <v>615</v>
      </c>
      <c r="I377" s="340">
        <v>500</v>
      </c>
      <c r="J377" s="340">
        <v>16000</v>
      </c>
      <c r="K377" s="569">
        <f>ROUND(I377*J377,0)</f>
        <v>8000000</v>
      </c>
      <c r="L377" s="571" t="s">
        <v>238</v>
      </c>
      <c r="M377" s="571" t="s">
        <v>162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32"/>
        <v>2</v>
      </c>
      <c r="C378" s="349">
        <f t="shared" si="33"/>
        <v>42788</v>
      </c>
      <c r="D378" s="574"/>
      <c r="E378" s="349">
        <v>42788</v>
      </c>
      <c r="F378" s="279" t="s">
        <v>554</v>
      </c>
      <c r="G378" s="348" t="s">
        <v>589</v>
      </c>
      <c r="H378" s="507" t="s">
        <v>615</v>
      </c>
      <c r="I378" s="340"/>
      <c r="J378" s="340"/>
      <c r="K378" s="569">
        <v>800000</v>
      </c>
      <c r="L378" s="571" t="s">
        <v>238</v>
      </c>
      <c r="M378" s="571" t="s">
        <v>274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  <c r="AB378" s="573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32"/>
        <v>2</v>
      </c>
      <c r="C379" s="349">
        <f t="shared" si="33"/>
        <v>42789</v>
      </c>
      <c r="D379" s="574"/>
      <c r="E379" s="349">
        <v>42789</v>
      </c>
      <c r="F379" s="279" t="s">
        <v>556</v>
      </c>
      <c r="G379" s="348" t="s">
        <v>590</v>
      </c>
      <c r="H379" s="507" t="s">
        <v>412</v>
      </c>
      <c r="I379" s="340">
        <v>1800</v>
      </c>
      <c r="J379" s="340">
        <v>8500</v>
      </c>
      <c r="K379" s="569">
        <f>ROUND(I379*J379,0)</f>
        <v>15300000</v>
      </c>
      <c r="L379" s="571" t="s">
        <v>238</v>
      </c>
      <c r="M379" s="571" t="s">
        <v>162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32"/>
        <v>2</v>
      </c>
      <c r="C380" s="349">
        <f t="shared" si="33"/>
        <v>42789</v>
      </c>
      <c r="D380" s="574"/>
      <c r="E380" s="349">
        <v>42789</v>
      </c>
      <c r="F380" s="279" t="s">
        <v>554</v>
      </c>
      <c r="G380" s="348" t="s">
        <v>590</v>
      </c>
      <c r="H380" s="507" t="s">
        <v>412</v>
      </c>
      <c r="I380" s="340"/>
      <c r="J380" s="340"/>
      <c r="K380" s="569">
        <v>1530000</v>
      </c>
      <c r="L380" s="571" t="s">
        <v>238</v>
      </c>
      <c r="M380" s="571" t="s">
        <v>274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  <c r="AB380" s="573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32"/>
        <v>2</v>
      </c>
      <c r="C381" s="349">
        <f t="shared" si="33"/>
        <v>42789</v>
      </c>
      <c r="D381" s="574"/>
      <c r="E381" s="349">
        <v>42789</v>
      </c>
      <c r="F381" s="279" t="s">
        <v>294</v>
      </c>
      <c r="G381" s="348" t="s">
        <v>591</v>
      </c>
      <c r="H381" s="507" t="s">
        <v>420</v>
      </c>
      <c r="I381" s="340">
        <v>1063</v>
      </c>
      <c r="J381" s="340">
        <v>10500</v>
      </c>
      <c r="K381" s="569">
        <f>ROUND(I381*J381,0)</f>
        <v>11161500</v>
      </c>
      <c r="L381" s="571" t="s">
        <v>238</v>
      </c>
      <c r="M381" s="571" t="s">
        <v>162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32"/>
        <v>2</v>
      </c>
      <c r="C382" s="349">
        <f t="shared" si="33"/>
        <v>42789</v>
      </c>
      <c r="D382" s="574"/>
      <c r="E382" s="349">
        <v>42789</v>
      </c>
      <c r="F382" s="279" t="s">
        <v>554</v>
      </c>
      <c r="G382" s="348" t="s">
        <v>591</v>
      </c>
      <c r="H382" s="507" t="s">
        <v>420</v>
      </c>
      <c r="I382" s="340"/>
      <c r="J382" s="340"/>
      <c r="K382" s="569">
        <v>1116150</v>
      </c>
      <c r="L382" s="571" t="s">
        <v>238</v>
      </c>
      <c r="M382" s="571" t="s">
        <v>274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/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  <c r="AB382" s="573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32"/>
        <v>2</v>
      </c>
      <c r="C383" s="349">
        <f t="shared" si="33"/>
        <v>42790</v>
      </c>
      <c r="D383" s="574"/>
      <c r="E383" s="349">
        <v>42790</v>
      </c>
      <c r="F383" s="279" t="s">
        <v>551</v>
      </c>
      <c r="G383" s="348" t="s">
        <v>592</v>
      </c>
      <c r="H383" s="507" t="s">
        <v>564</v>
      </c>
      <c r="I383" s="340"/>
      <c r="J383" s="340"/>
      <c r="K383" s="569">
        <v>5500000</v>
      </c>
      <c r="L383" s="571" t="s">
        <v>45</v>
      </c>
      <c r="M383" s="571" t="s">
        <v>295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  <c r="AB383" s="573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32"/>
        <v>2</v>
      </c>
      <c r="C384" s="349">
        <f t="shared" si="33"/>
        <v>42790</v>
      </c>
      <c r="D384" s="574"/>
      <c r="E384" s="349">
        <v>42790</v>
      </c>
      <c r="F384" s="279" t="s">
        <v>552</v>
      </c>
      <c r="G384" s="348" t="s">
        <v>592</v>
      </c>
      <c r="H384" s="507" t="s">
        <v>564</v>
      </c>
      <c r="I384" s="340"/>
      <c r="J384" s="340"/>
      <c r="K384" s="569">
        <v>550000</v>
      </c>
      <c r="L384" s="571" t="s">
        <v>45</v>
      </c>
      <c r="M384" s="571" t="s">
        <v>274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>x</v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  <c r="AB384" s="573"/>
    </row>
    <row r="385" spans="1:28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32"/>
        <v>2</v>
      </c>
      <c r="C385" s="349">
        <f t="shared" si="33"/>
        <v>42790</v>
      </c>
      <c r="D385" s="574"/>
      <c r="E385" s="349">
        <v>42790</v>
      </c>
      <c r="F385" s="279" t="s">
        <v>557</v>
      </c>
      <c r="G385" s="348" t="s">
        <v>593</v>
      </c>
      <c r="H385" s="507" t="s">
        <v>305</v>
      </c>
      <c r="I385" s="340">
        <v>1850</v>
      </c>
      <c r="J385" s="340">
        <v>35000</v>
      </c>
      <c r="K385" s="569">
        <f>ROUND(I385*J385,0)</f>
        <v>64750000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8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32"/>
        <v>2</v>
      </c>
      <c r="C386" s="349">
        <f t="shared" si="33"/>
        <v>42790</v>
      </c>
      <c r="D386" s="574"/>
      <c r="E386" s="349">
        <v>42790</v>
      </c>
      <c r="F386" s="279" t="s">
        <v>558</v>
      </c>
      <c r="G386" s="348" t="s">
        <v>593</v>
      </c>
      <c r="H386" s="507" t="s">
        <v>305</v>
      </c>
      <c r="I386" s="340">
        <v>518</v>
      </c>
      <c r="J386" s="340">
        <v>32500</v>
      </c>
      <c r="K386" s="569">
        <f>ROUND(I386*J386,0)</f>
        <v>16835000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8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32"/>
        <v>2</v>
      </c>
      <c r="C387" s="349">
        <f t="shared" si="33"/>
        <v>42790</v>
      </c>
      <c r="D387" s="574"/>
      <c r="E387" s="349">
        <v>42790</v>
      </c>
      <c r="F387" s="279" t="s">
        <v>294</v>
      </c>
      <c r="G387" s="348" t="s">
        <v>593</v>
      </c>
      <c r="H387" s="507" t="s">
        <v>305</v>
      </c>
      <c r="I387" s="340">
        <v>3111</v>
      </c>
      <c r="J387" s="340">
        <v>18500</v>
      </c>
      <c r="K387" s="569">
        <f>ROUND(I387*J387,0)</f>
        <v>57553500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8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32"/>
        <v>2</v>
      </c>
      <c r="C388" s="349">
        <f t="shared" si="33"/>
        <v>42790</v>
      </c>
      <c r="D388" s="574"/>
      <c r="E388" s="349">
        <v>42790</v>
      </c>
      <c r="F388" s="279" t="s">
        <v>556</v>
      </c>
      <c r="G388" s="348" t="s">
        <v>593</v>
      </c>
      <c r="H388" s="507" t="s">
        <v>305</v>
      </c>
      <c r="I388" s="340">
        <v>3800</v>
      </c>
      <c r="J388" s="340">
        <v>18500</v>
      </c>
      <c r="K388" s="569">
        <f>ROUND(I388*J388,0)</f>
        <v>70300000</v>
      </c>
      <c r="L388" s="571" t="s">
        <v>238</v>
      </c>
      <c r="M388" s="571" t="s">
        <v>162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</row>
    <row r="389" spans="1:28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32"/>
        <v>2</v>
      </c>
      <c r="C389" s="349">
        <f t="shared" si="33"/>
        <v>42790</v>
      </c>
      <c r="D389" s="574"/>
      <c r="E389" s="349">
        <v>42790</v>
      </c>
      <c r="F389" s="279" t="s">
        <v>545</v>
      </c>
      <c r="G389" s="348" t="s">
        <v>593</v>
      </c>
      <c r="H389" s="507" t="s">
        <v>305</v>
      </c>
      <c r="I389" s="340"/>
      <c r="J389" s="340"/>
      <c r="K389" s="569">
        <v>20943850</v>
      </c>
      <c r="L389" s="571" t="s">
        <v>238</v>
      </c>
      <c r="M389" s="571" t="s">
        <v>274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  <c r="AB389" s="573"/>
    </row>
    <row r="390" spans="1:28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32"/>
        <v>2</v>
      </c>
      <c r="C390" s="349">
        <f t="shared" si="33"/>
        <v>42791</v>
      </c>
      <c r="D390" s="574"/>
      <c r="E390" s="349">
        <v>42791</v>
      </c>
      <c r="F390" s="279" t="s">
        <v>616</v>
      </c>
      <c r="G390" s="348" t="s">
        <v>594</v>
      </c>
      <c r="H390" s="507" t="s">
        <v>299</v>
      </c>
      <c r="I390" s="340">
        <v>100</v>
      </c>
      <c r="J390" s="340">
        <v>29070</v>
      </c>
      <c r="K390" s="569">
        <f>ROUND(I390*J390,0)</f>
        <v>2907000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8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32"/>
        <v>2</v>
      </c>
      <c r="C391" s="349">
        <f t="shared" si="33"/>
        <v>42791</v>
      </c>
      <c r="D391" s="574"/>
      <c r="E391" s="349">
        <v>42791</v>
      </c>
      <c r="F391" s="279" t="s">
        <v>617</v>
      </c>
      <c r="G391" s="348" t="s">
        <v>594</v>
      </c>
      <c r="H391" s="507" t="s">
        <v>299</v>
      </c>
      <c r="I391" s="340">
        <v>18</v>
      </c>
      <c r="J391" s="340">
        <v>21000</v>
      </c>
      <c r="K391" s="569">
        <f>ROUND(I391*J391,0)</f>
        <v>378000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8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32"/>
        <v>2</v>
      </c>
      <c r="C392" s="349">
        <f t="shared" si="33"/>
        <v>42791</v>
      </c>
      <c r="D392" s="574"/>
      <c r="E392" s="349">
        <v>42791</v>
      </c>
      <c r="F392" s="279" t="s">
        <v>611</v>
      </c>
      <c r="G392" s="348" t="s">
        <v>594</v>
      </c>
      <c r="H392" s="507" t="s">
        <v>299</v>
      </c>
      <c r="I392" s="340">
        <v>620</v>
      </c>
      <c r="J392" s="340">
        <v>18200</v>
      </c>
      <c r="K392" s="569">
        <f>ROUND(I392*J392,0)</f>
        <v>11284000</v>
      </c>
      <c r="L392" s="571" t="s">
        <v>238</v>
      </c>
      <c r="M392" s="571" t="s">
        <v>162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</row>
    <row r="393" spans="1:28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32"/>
        <v>2</v>
      </c>
      <c r="C393" s="349">
        <f t="shared" si="33"/>
        <v>42791</v>
      </c>
      <c r="D393" s="574"/>
      <c r="E393" s="349">
        <v>42791</v>
      </c>
      <c r="F393" s="279" t="s">
        <v>545</v>
      </c>
      <c r="G393" s="348" t="s">
        <v>594</v>
      </c>
      <c r="H393" s="507" t="s">
        <v>299</v>
      </c>
      <c r="I393" s="340"/>
      <c r="J393" s="340"/>
      <c r="K393" s="569">
        <v>1456900</v>
      </c>
      <c r="L393" s="571" t="s">
        <v>238</v>
      </c>
      <c r="M393" s="571" t="s">
        <v>274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  <c r="AB393" s="573"/>
    </row>
    <row r="394" spans="1:28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32"/>
        <v>2</v>
      </c>
      <c r="C394" s="349">
        <f t="shared" si="33"/>
        <v>42791</v>
      </c>
      <c r="D394" s="574"/>
      <c r="E394" s="349">
        <v>42791</v>
      </c>
      <c r="F394" s="279" t="s">
        <v>758</v>
      </c>
      <c r="G394" s="348" t="s">
        <v>595</v>
      </c>
      <c r="H394" s="507" t="s">
        <v>306</v>
      </c>
      <c r="I394" s="340">
        <v>90</v>
      </c>
      <c r="J394" s="340">
        <v>17602</v>
      </c>
      <c r="K394" s="569">
        <f t="shared" ref="K394:K422" si="34">ROUND(I394*J394,0)</f>
        <v>1584180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8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32"/>
        <v>2</v>
      </c>
      <c r="C395" s="349">
        <f t="shared" si="33"/>
        <v>42791</v>
      </c>
      <c r="D395" s="574"/>
      <c r="E395" s="349">
        <v>42791</v>
      </c>
      <c r="F395" s="279" t="s">
        <v>763</v>
      </c>
      <c r="G395" s="348" t="s">
        <v>595</v>
      </c>
      <c r="H395" s="507" t="s">
        <v>306</v>
      </c>
      <c r="I395" s="340">
        <v>24</v>
      </c>
      <c r="J395" s="340">
        <v>41174</v>
      </c>
      <c r="K395" s="569">
        <f t="shared" si="34"/>
        <v>988176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8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32"/>
        <v>2</v>
      </c>
      <c r="C396" s="349">
        <f t="shared" si="33"/>
        <v>42791</v>
      </c>
      <c r="D396" s="574"/>
      <c r="E396" s="349">
        <v>42791</v>
      </c>
      <c r="F396" s="279" t="s">
        <v>766</v>
      </c>
      <c r="G396" s="348" t="s">
        <v>595</v>
      </c>
      <c r="H396" s="507" t="s">
        <v>306</v>
      </c>
      <c r="I396" s="340">
        <v>24</v>
      </c>
      <c r="J396" s="340">
        <v>49256</v>
      </c>
      <c r="K396" s="569">
        <f t="shared" si="34"/>
        <v>1182144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8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32"/>
        <v>2</v>
      </c>
      <c r="C397" s="349">
        <f t="shared" si="33"/>
        <v>42791</v>
      </c>
      <c r="D397" s="574"/>
      <c r="E397" s="349">
        <v>42791</v>
      </c>
      <c r="F397" s="279" t="s">
        <v>778</v>
      </c>
      <c r="G397" s="348" t="s">
        <v>595</v>
      </c>
      <c r="H397" s="507" t="s">
        <v>306</v>
      </c>
      <c r="I397" s="340">
        <v>48</v>
      </c>
      <c r="J397" s="340">
        <v>8397</v>
      </c>
      <c r="K397" s="569">
        <f t="shared" si="34"/>
        <v>403056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8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32"/>
        <v>2</v>
      </c>
      <c r="C398" s="349">
        <f t="shared" si="33"/>
        <v>42791</v>
      </c>
      <c r="D398" s="574"/>
      <c r="E398" s="349">
        <v>42791</v>
      </c>
      <c r="F398" s="279" t="s">
        <v>803</v>
      </c>
      <c r="G398" s="348" t="s">
        <v>595</v>
      </c>
      <c r="H398" s="507" t="s">
        <v>306</v>
      </c>
      <c r="I398" s="340">
        <v>144</v>
      </c>
      <c r="J398" s="340">
        <v>6515</v>
      </c>
      <c r="K398" s="569">
        <f t="shared" si="34"/>
        <v>938160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8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32"/>
        <v>2</v>
      </c>
      <c r="C399" s="349">
        <f t="shared" si="33"/>
        <v>42791</v>
      </c>
      <c r="D399" s="574"/>
      <c r="E399" s="349">
        <v>42791</v>
      </c>
      <c r="F399" s="279" t="s">
        <v>724</v>
      </c>
      <c r="G399" s="348" t="s">
        <v>595</v>
      </c>
      <c r="H399" s="507" t="s">
        <v>306</v>
      </c>
      <c r="I399" s="340">
        <v>108</v>
      </c>
      <c r="J399" s="340">
        <v>9464</v>
      </c>
      <c r="K399" s="569">
        <f t="shared" si="34"/>
        <v>1022112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8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32"/>
        <v>2</v>
      </c>
      <c r="C400" s="349">
        <f t="shared" si="33"/>
        <v>42791</v>
      </c>
      <c r="D400" s="574"/>
      <c r="E400" s="349">
        <v>42791</v>
      </c>
      <c r="F400" s="279" t="s">
        <v>804</v>
      </c>
      <c r="G400" s="348" t="s">
        <v>595</v>
      </c>
      <c r="H400" s="507" t="s">
        <v>306</v>
      </c>
      <c r="I400" s="340">
        <v>8</v>
      </c>
      <c r="J400" s="340">
        <v>76986</v>
      </c>
      <c r="K400" s="569">
        <f t="shared" si="34"/>
        <v>615888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7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32"/>
        <v>2</v>
      </c>
      <c r="C401" s="349">
        <f t="shared" si="33"/>
        <v>42791</v>
      </c>
      <c r="D401" s="574"/>
      <c r="E401" s="349">
        <v>42791</v>
      </c>
      <c r="F401" s="279" t="s">
        <v>768</v>
      </c>
      <c r="G401" s="348" t="s">
        <v>595</v>
      </c>
      <c r="H401" s="507" t="s">
        <v>306</v>
      </c>
      <c r="I401" s="340">
        <v>24</v>
      </c>
      <c r="J401" s="340">
        <v>49208</v>
      </c>
      <c r="K401" s="569">
        <f t="shared" si="34"/>
        <v>1180992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7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32"/>
        <v>2</v>
      </c>
      <c r="C402" s="349">
        <f t="shared" si="33"/>
        <v>42791</v>
      </c>
      <c r="D402" s="574"/>
      <c r="E402" s="349">
        <v>42791</v>
      </c>
      <c r="F402" s="279" t="s">
        <v>805</v>
      </c>
      <c r="G402" s="348" t="s">
        <v>595</v>
      </c>
      <c r="H402" s="507" t="s">
        <v>306</v>
      </c>
      <c r="I402" s="340">
        <v>50</v>
      </c>
      <c r="J402" s="340">
        <v>16050</v>
      </c>
      <c r="K402" s="569">
        <f t="shared" si="34"/>
        <v>802500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7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32"/>
        <v>2</v>
      </c>
      <c r="C403" s="349">
        <f t="shared" si="33"/>
        <v>42791</v>
      </c>
      <c r="D403" s="574"/>
      <c r="E403" s="349">
        <v>42791</v>
      </c>
      <c r="F403" s="279" t="s">
        <v>806</v>
      </c>
      <c r="G403" s="348" t="s">
        <v>595</v>
      </c>
      <c r="H403" s="507" t="s">
        <v>306</v>
      </c>
      <c r="I403" s="340">
        <v>117</v>
      </c>
      <c r="J403" s="340">
        <v>10287</v>
      </c>
      <c r="K403" s="569">
        <f t="shared" si="34"/>
        <v>1203579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7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32"/>
        <v>2</v>
      </c>
      <c r="C404" s="349">
        <f t="shared" si="33"/>
        <v>42791</v>
      </c>
      <c r="D404" s="574"/>
      <c r="E404" s="349">
        <v>42791</v>
      </c>
      <c r="F404" s="279" t="s">
        <v>680</v>
      </c>
      <c r="G404" s="348" t="s">
        <v>595</v>
      </c>
      <c r="H404" s="507" t="s">
        <v>306</v>
      </c>
      <c r="I404" s="340">
        <v>50</v>
      </c>
      <c r="J404" s="340">
        <v>33220</v>
      </c>
      <c r="K404" s="569">
        <f t="shared" si="34"/>
        <v>1661000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7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32"/>
        <v>2</v>
      </c>
      <c r="C405" s="349">
        <f t="shared" si="33"/>
        <v>42791</v>
      </c>
      <c r="D405" s="574"/>
      <c r="E405" s="349">
        <v>42791</v>
      </c>
      <c r="F405" s="279" t="s">
        <v>681</v>
      </c>
      <c r="G405" s="348" t="s">
        <v>595</v>
      </c>
      <c r="H405" s="507" t="s">
        <v>306</v>
      </c>
      <c r="I405" s="340">
        <v>234</v>
      </c>
      <c r="J405" s="340">
        <v>49818</v>
      </c>
      <c r="K405" s="569">
        <f t="shared" si="34"/>
        <v>11657412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7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32"/>
        <v>2</v>
      </c>
      <c r="C406" s="349">
        <f t="shared" si="33"/>
        <v>42791</v>
      </c>
      <c r="D406" s="574"/>
      <c r="E406" s="349">
        <v>42791</v>
      </c>
      <c r="F406" s="279" t="s">
        <v>807</v>
      </c>
      <c r="G406" s="348" t="s">
        <v>595</v>
      </c>
      <c r="H406" s="507" t="s">
        <v>306</v>
      </c>
      <c r="I406" s="340">
        <v>39</v>
      </c>
      <c r="J406" s="340">
        <v>39434</v>
      </c>
      <c r="K406" s="569">
        <f t="shared" si="34"/>
        <v>1537926</v>
      </c>
      <c r="L406" s="571" t="s">
        <v>238</v>
      </c>
      <c r="M406" s="571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</row>
    <row r="407" spans="1:27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32"/>
        <v>2</v>
      </c>
      <c r="C407" s="349">
        <f t="shared" si="33"/>
        <v>42791</v>
      </c>
      <c r="D407" s="574"/>
      <c r="E407" s="349">
        <v>42791</v>
      </c>
      <c r="F407" s="279" t="s">
        <v>764</v>
      </c>
      <c r="G407" s="348" t="s">
        <v>595</v>
      </c>
      <c r="H407" s="507" t="s">
        <v>306</v>
      </c>
      <c r="I407" s="340">
        <v>12</v>
      </c>
      <c r="J407" s="340">
        <v>20772</v>
      </c>
      <c r="K407" s="569">
        <f t="shared" si="34"/>
        <v>249264</v>
      </c>
      <c r="L407" s="571" t="s">
        <v>238</v>
      </c>
      <c r="M407" s="571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</row>
    <row r="408" spans="1:27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32"/>
        <v>2</v>
      </c>
      <c r="C408" s="349">
        <f t="shared" si="33"/>
        <v>42791</v>
      </c>
      <c r="D408" s="574"/>
      <c r="E408" s="349">
        <v>42791</v>
      </c>
      <c r="F408" s="279" t="s">
        <v>808</v>
      </c>
      <c r="G408" s="348" t="s">
        <v>595</v>
      </c>
      <c r="H408" s="507" t="s">
        <v>306</v>
      </c>
      <c r="I408" s="340">
        <v>48</v>
      </c>
      <c r="J408" s="340">
        <v>61047</v>
      </c>
      <c r="K408" s="569">
        <f t="shared" si="34"/>
        <v>2930256</v>
      </c>
      <c r="L408" s="571" t="s">
        <v>238</v>
      </c>
      <c r="M408" s="571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</row>
    <row r="409" spans="1:27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32"/>
        <v>2</v>
      </c>
      <c r="C409" s="349">
        <f t="shared" si="33"/>
        <v>42791</v>
      </c>
      <c r="D409" s="574"/>
      <c r="E409" s="349">
        <v>42791</v>
      </c>
      <c r="F409" s="279" t="s">
        <v>791</v>
      </c>
      <c r="G409" s="348" t="s">
        <v>595</v>
      </c>
      <c r="H409" s="507" t="s">
        <v>306</v>
      </c>
      <c r="I409" s="340">
        <v>45</v>
      </c>
      <c r="J409" s="340">
        <v>85785</v>
      </c>
      <c r="K409" s="569">
        <f t="shared" si="34"/>
        <v>3860325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7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32"/>
        <v>2</v>
      </c>
      <c r="C410" s="349">
        <f t="shared" si="33"/>
        <v>42791</v>
      </c>
      <c r="D410" s="574"/>
      <c r="E410" s="349">
        <v>42791</v>
      </c>
      <c r="F410" s="279" t="s">
        <v>809</v>
      </c>
      <c r="G410" s="348" t="s">
        <v>595</v>
      </c>
      <c r="H410" s="507" t="s">
        <v>306</v>
      </c>
      <c r="I410" s="340">
        <v>12</v>
      </c>
      <c r="J410" s="340">
        <v>67165</v>
      </c>
      <c r="K410" s="569">
        <f t="shared" si="34"/>
        <v>805980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7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32"/>
        <v>2</v>
      </c>
      <c r="C411" s="349">
        <f t="shared" si="33"/>
        <v>42791</v>
      </c>
      <c r="D411" s="574"/>
      <c r="E411" s="349">
        <v>42791</v>
      </c>
      <c r="F411" s="279" t="s">
        <v>721</v>
      </c>
      <c r="G411" s="348" t="s">
        <v>595</v>
      </c>
      <c r="H411" s="507" t="s">
        <v>306</v>
      </c>
      <c r="I411" s="340">
        <v>35</v>
      </c>
      <c r="J411" s="340">
        <v>59869</v>
      </c>
      <c r="K411" s="569">
        <f t="shared" si="34"/>
        <v>2095415</v>
      </c>
      <c r="L411" s="571" t="s">
        <v>238</v>
      </c>
      <c r="M411" s="571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</row>
    <row r="412" spans="1:27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32"/>
        <v>2</v>
      </c>
      <c r="C412" s="349">
        <f t="shared" si="33"/>
        <v>42791</v>
      </c>
      <c r="D412" s="574"/>
      <c r="E412" s="349">
        <v>42791</v>
      </c>
      <c r="F412" s="279" t="s">
        <v>810</v>
      </c>
      <c r="G412" s="348" t="s">
        <v>595</v>
      </c>
      <c r="H412" s="507" t="s">
        <v>306</v>
      </c>
      <c r="I412" s="340">
        <v>70</v>
      </c>
      <c r="J412" s="340">
        <v>38521</v>
      </c>
      <c r="K412" s="569">
        <f t="shared" si="34"/>
        <v>2696470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7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32"/>
        <v>2</v>
      </c>
      <c r="C413" s="349">
        <f t="shared" si="33"/>
        <v>42791</v>
      </c>
      <c r="D413" s="574"/>
      <c r="E413" s="349">
        <v>42791</v>
      </c>
      <c r="F413" s="279" t="s">
        <v>811</v>
      </c>
      <c r="G413" s="348" t="s">
        <v>595</v>
      </c>
      <c r="H413" s="507" t="s">
        <v>306</v>
      </c>
      <c r="I413" s="340">
        <v>12</v>
      </c>
      <c r="J413" s="340">
        <v>45589</v>
      </c>
      <c r="K413" s="569">
        <f t="shared" si="34"/>
        <v>547068</v>
      </c>
      <c r="L413" s="571" t="s">
        <v>238</v>
      </c>
      <c r="M413" s="571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</row>
    <row r="414" spans="1:27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32"/>
        <v>2</v>
      </c>
      <c r="C414" s="349">
        <f t="shared" si="33"/>
        <v>42791</v>
      </c>
      <c r="D414" s="574"/>
      <c r="E414" s="349">
        <v>42791</v>
      </c>
      <c r="F414" s="279" t="s">
        <v>812</v>
      </c>
      <c r="G414" s="348" t="s">
        <v>595</v>
      </c>
      <c r="H414" s="507" t="s">
        <v>306</v>
      </c>
      <c r="I414" s="340">
        <v>36</v>
      </c>
      <c r="J414" s="340">
        <v>79545</v>
      </c>
      <c r="K414" s="569">
        <f t="shared" si="34"/>
        <v>2863620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7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32"/>
        <v>2</v>
      </c>
      <c r="C415" s="349">
        <f t="shared" si="33"/>
        <v>42791</v>
      </c>
      <c r="D415" s="574"/>
      <c r="E415" s="349">
        <v>42791</v>
      </c>
      <c r="F415" s="279" t="s">
        <v>795</v>
      </c>
      <c r="G415" s="348" t="s">
        <v>595</v>
      </c>
      <c r="H415" s="507" t="s">
        <v>306</v>
      </c>
      <c r="I415" s="340">
        <v>4</v>
      </c>
      <c r="J415" s="340">
        <v>214662</v>
      </c>
      <c r="K415" s="569">
        <f t="shared" si="34"/>
        <v>858648</v>
      </c>
      <c r="L415" s="571" t="s">
        <v>238</v>
      </c>
      <c r="M415" s="571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</row>
    <row r="416" spans="1:27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32"/>
        <v>2</v>
      </c>
      <c r="C416" s="349">
        <f t="shared" si="33"/>
        <v>42791</v>
      </c>
      <c r="D416" s="574"/>
      <c r="E416" s="349">
        <v>42791</v>
      </c>
      <c r="F416" s="279" t="s">
        <v>813</v>
      </c>
      <c r="G416" s="348" t="s">
        <v>595</v>
      </c>
      <c r="H416" s="507" t="s">
        <v>306</v>
      </c>
      <c r="I416" s="340">
        <v>100</v>
      </c>
      <c r="J416" s="340">
        <v>32490</v>
      </c>
      <c r="K416" s="569">
        <f t="shared" si="34"/>
        <v>3249000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32"/>
        <v>2</v>
      </c>
      <c r="C417" s="349">
        <f t="shared" si="33"/>
        <v>42791</v>
      </c>
      <c r="D417" s="574"/>
      <c r="E417" s="349">
        <v>42791</v>
      </c>
      <c r="F417" s="279" t="s">
        <v>737</v>
      </c>
      <c r="G417" s="348" t="s">
        <v>595</v>
      </c>
      <c r="H417" s="507" t="s">
        <v>306</v>
      </c>
      <c r="I417" s="340">
        <v>10</v>
      </c>
      <c r="J417" s="340">
        <v>36061</v>
      </c>
      <c r="K417" s="569">
        <f t="shared" si="34"/>
        <v>360610</v>
      </c>
      <c r="L417" s="571" t="s">
        <v>238</v>
      </c>
      <c r="M417" s="571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32"/>
        <v>2</v>
      </c>
      <c r="C418" s="349">
        <f t="shared" si="33"/>
        <v>42791</v>
      </c>
      <c r="D418" s="574"/>
      <c r="E418" s="349">
        <v>42791</v>
      </c>
      <c r="F418" s="279" t="s">
        <v>683</v>
      </c>
      <c r="G418" s="348" t="s">
        <v>595</v>
      </c>
      <c r="H418" s="507" t="s">
        <v>306</v>
      </c>
      <c r="I418" s="340">
        <v>36</v>
      </c>
      <c r="J418" s="340">
        <v>25257</v>
      </c>
      <c r="K418" s="569">
        <f t="shared" si="34"/>
        <v>909252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si="32"/>
        <v>2</v>
      </c>
      <c r="C419" s="349">
        <f t="shared" si="33"/>
        <v>42791</v>
      </c>
      <c r="D419" s="574"/>
      <c r="E419" s="349">
        <v>42791</v>
      </c>
      <c r="F419" s="279" t="s">
        <v>814</v>
      </c>
      <c r="G419" s="348" t="s">
        <v>595</v>
      </c>
      <c r="H419" s="507" t="s">
        <v>306</v>
      </c>
      <c r="I419" s="340">
        <v>40</v>
      </c>
      <c r="J419" s="340">
        <v>26873</v>
      </c>
      <c r="K419" s="569">
        <f t="shared" si="34"/>
        <v>1074920</v>
      </c>
      <c r="L419" s="571" t="s">
        <v>238</v>
      </c>
      <c r="M419" s="571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</row>
    <row r="420" spans="1:28" s="539" customFormat="1" ht="15.75" customHeight="1">
      <c r="A420" s="567" t="str">
        <f>IF(B420&lt;&gt;"",IF(AND(B420&gt;=_TM1,B420&lt;=_TM2,OR(TH!L420="1111",TH!M420="1111")),TH!D420,""),"")</f>
        <v/>
      </c>
      <c r="B420" s="568">
        <f t="shared" si="32"/>
        <v>2</v>
      </c>
      <c r="C420" s="349">
        <f t="shared" si="33"/>
        <v>42791</v>
      </c>
      <c r="D420" s="574"/>
      <c r="E420" s="349">
        <v>42791</v>
      </c>
      <c r="F420" s="279" t="s">
        <v>815</v>
      </c>
      <c r="G420" s="348" t="s">
        <v>595</v>
      </c>
      <c r="H420" s="507" t="s">
        <v>306</v>
      </c>
      <c r="I420" s="340">
        <v>36</v>
      </c>
      <c r="J420" s="340">
        <v>35693</v>
      </c>
      <c r="K420" s="569">
        <f t="shared" si="34"/>
        <v>1284948</v>
      </c>
      <c r="L420" s="571" t="s">
        <v>238</v>
      </c>
      <c r="M420" s="571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IF(B421&lt;&gt;"",IF(AND(B421&gt;=_TM1,B421&lt;=_TM2,OR(TH!L421="1111",TH!M421="1111")),TH!D421,""),"")</f>
        <v/>
      </c>
      <c r="B421" s="568">
        <f t="shared" si="32"/>
        <v>2</v>
      </c>
      <c r="C421" s="349">
        <f t="shared" si="33"/>
        <v>42791</v>
      </c>
      <c r="D421" s="574"/>
      <c r="E421" s="349">
        <v>42791</v>
      </c>
      <c r="F421" s="279" t="s">
        <v>684</v>
      </c>
      <c r="G421" s="348" t="s">
        <v>595</v>
      </c>
      <c r="H421" s="507" t="s">
        <v>306</v>
      </c>
      <c r="I421" s="340">
        <v>12</v>
      </c>
      <c r="J421" s="340">
        <v>35511</v>
      </c>
      <c r="K421" s="569">
        <f t="shared" si="34"/>
        <v>426132</v>
      </c>
      <c r="L421" s="571" t="s">
        <v>238</v>
      </c>
      <c r="M421" s="571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IF(B422&lt;&gt;"",IF(AND(B422&gt;=_TM1,B422&lt;=_TM2,OR(TH!L422="1111",TH!M422="1111")),TH!D422,""),"")</f>
        <v/>
      </c>
      <c r="B422" s="568">
        <f t="shared" si="32"/>
        <v>2</v>
      </c>
      <c r="C422" s="349">
        <f t="shared" si="33"/>
        <v>42791</v>
      </c>
      <c r="D422" s="574"/>
      <c r="E422" s="349">
        <v>42791</v>
      </c>
      <c r="F422" s="279" t="s">
        <v>816</v>
      </c>
      <c r="G422" s="348" t="s">
        <v>595</v>
      </c>
      <c r="H422" s="507" t="s">
        <v>306</v>
      </c>
      <c r="I422" s="340">
        <v>24</v>
      </c>
      <c r="J422" s="340">
        <v>47633</v>
      </c>
      <c r="K422" s="569">
        <f t="shared" si="34"/>
        <v>1143192</v>
      </c>
      <c r="L422" s="571" t="s">
        <v>238</v>
      </c>
      <c r="M422" s="571" t="s">
        <v>162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2"/>
    </row>
    <row r="423" spans="1:28" s="539" customFormat="1" ht="15.75" customHeight="1">
      <c r="A423" s="567" t="str">
        <f>IF(B423&lt;&gt;"",IF(AND(B423&gt;=_TM1,B423&lt;=_TM2,OR(TH!L423="1111",TH!M423="1111")),TH!D423,""),"")</f>
        <v/>
      </c>
      <c r="B423" s="568">
        <f t="shared" si="32"/>
        <v>2</v>
      </c>
      <c r="C423" s="349">
        <f t="shared" si="33"/>
        <v>42791</v>
      </c>
      <c r="D423" s="574"/>
      <c r="E423" s="349">
        <v>42791</v>
      </c>
      <c r="F423" s="279" t="s">
        <v>545</v>
      </c>
      <c r="G423" s="348" t="s">
        <v>595</v>
      </c>
      <c r="H423" s="507" t="s">
        <v>306</v>
      </c>
      <c r="I423" s="340"/>
      <c r="J423" s="340"/>
      <c r="K423" s="569">
        <v>5013223</v>
      </c>
      <c r="L423" s="571" t="s">
        <v>238</v>
      </c>
      <c r="M423" s="571" t="s">
        <v>274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/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IF(B424&lt;&gt;"",IF(AND(B424&gt;=_TM1,B424&lt;=_TM2,OR(TH!L424="1111",TH!M424="1111")),TH!D424,""),"")</f>
        <v/>
      </c>
      <c r="B424" s="568">
        <f t="shared" si="32"/>
        <v>2</v>
      </c>
      <c r="C424" s="349">
        <f t="shared" si="33"/>
        <v>42791</v>
      </c>
      <c r="D424" s="574"/>
      <c r="E424" s="349">
        <v>42791</v>
      </c>
      <c r="F424" s="279" t="s">
        <v>551</v>
      </c>
      <c r="G424" s="348" t="s">
        <v>596</v>
      </c>
      <c r="H424" s="507" t="s">
        <v>619</v>
      </c>
      <c r="I424" s="340"/>
      <c r="J424" s="340"/>
      <c r="K424" s="569">
        <v>1000000</v>
      </c>
      <c r="L424" s="571" t="s">
        <v>45</v>
      </c>
      <c r="M424" s="571" t="s">
        <v>295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2"/>
      <c r="AB424" s="573"/>
    </row>
    <row r="425" spans="1:28" s="539" customFormat="1" ht="15.75" customHeight="1">
      <c r="A425" s="567" t="str">
        <f>IF(B425&lt;&gt;"",IF(AND(B425&gt;=_TM1,B425&lt;=_TM2,OR(TH!L425="1111",TH!M425="1111")),TH!D425,""),"")</f>
        <v/>
      </c>
      <c r="B425" s="568">
        <f t="shared" si="32"/>
        <v>2</v>
      </c>
      <c r="C425" s="349">
        <f t="shared" si="33"/>
        <v>42791</v>
      </c>
      <c r="D425" s="574"/>
      <c r="E425" s="349">
        <v>42791</v>
      </c>
      <c r="F425" s="279" t="s">
        <v>552</v>
      </c>
      <c r="G425" s="348" t="s">
        <v>596</v>
      </c>
      <c r="H425" s="507" t="s">
        <v>619</v>
      </c>
      <c r="I425" s="340"/>
      <c r="J425" s="340"/>
      <c r="K425" s="569">
        <v>100000</v>
      </c>
      <c r="L425" s="571" t="s">
        <v>45</v>
      </c>
      <c r="M425" s="571" t="s">
        <v>274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>x</v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2"/>
      <c r="AB425" s="573"/>
    </row>
    <row r="426" spans="1:28" s="539" customFormat="1" ht="15.75" customHeight="1">
      <c r="A426" s="567" t="str">
        <f>IF(B426&lt;&gt;"",IF(AND(B426&gt;=_TM1,B426&lt;=_TM2,OR(TH!L426="1111",TH!M426="1111")),TH!D426,""),"")</f>
        <v/>
      </c>
      <c r="B426" s="568">
        <f t="shared" si="32"/>
        <v>2</v>
      </c>
      <c r="C426" s="349">
        <f t="shared" si="33"/>
        <v>42793</v>
      </c>
      <c r="D426" s="574"/>
      <c r="E426" s="349">
        <v>42793</v>
      </c>
      <c r="F426" s="279" t="s">
        <v>620</v>
      </c>
      <c r="G426" s="348" t="s">
        <v>597</v>
      </c>
      <c r="H426" s="507" t="s">
        <v>412</v>
      </c>
      <c r="I426" s="340">
        <v>500</v>
      </c>
      <c r="J426" s="340">
        <v>4000</v>
      </c>
      <c r="K426" s="569">
        <f>ROUND(I426*J426,0)</f>
        <v>2000000</v>
      </c>
      <c r="L426" s="571" t="s">
        <v>238</v>
      </c>
      <c r="M426" s="571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IF(B427&lt;&gt;"",IF(AND(B427&gt;=_TM1,B427&lt;=_TM2,OR(TH!L427="1111",TH!M427="1111")),TH!D427,""),"")</f>
        <v/>
      </c>
      <c r="B427" s="568">
        <f t="shared" si="32"/>
        <v>2</v>
      </c>
      <c r="C427" s="349">
        <f t="shared" si="33"/>
        <v>42793</v>
      </c>
      <c r="D427" s="574"/>
      <c r="E427" s="349">
        <v>42793</v>
      </c>
      <c r="F427" s="279" t="s">
        <v>556</v>
      </c>
      <c r="G427" s="348" t="s">
        <v>597</v>
      </c>
      <c r="H427" s="507" t="s">
        <v>412</v>
      </c>
      <c r="I427" s="340">
        <v>1400</v>
      </c>
      <c r="J427" s="340">
        <v>8500</v>
      </c>
      <c r="K427" s="569">
        <f>ROUND(I427*J427,0)</f>
        <v>11900000</v>
      </c>
      <c r="L427" s="571" t="s">
        <v>238</v>
      </c>
      <c r="M427" s="571" t="s">
        <v>162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2"/>
    </row>
    <row r="428" spans="1:28" s="539" customFormat="1" ht="15.75" customHeight="1">
      <c r="A428" s="567" t="str">
        <f>IF(B428&lt;&gt;"",IF(AND(B428&gt;=_TM1,B428&lt;=_TM2,OR(TH!L428="1111",TH!M428="1111")),TH!D428,""),"")</f>
        <v/>
      </c>
      <c r="B428" s="568">
        <f t="shared" si="32"/>
        <v>2</v>
      </c>
      <c r="C428" s="349">
        <f t="shared" si="33"/>
        <v>42793</v>
      </c>
      <c r="D428" s="574"/>
      <c r="E428" s="349">
        <v>42793</v>
      </c>
      <c r="F428" s="279" t="s">
        <v>545</v>
      </c>
      <c r="G428" s="348" t="s">
        <v>597</v>
      </c>
      <c r="H428" s="507" t="s">
        <v>412</v>
      </c>
      <c r="I428" s="340"/>
      <c r="J428" s="340"/>
      <c r="K428" s="569">
        <v>1390000</v>
      </c>
      <c r="L428" s="571" t="s">
        <v>238</v>
      </c>
      <c r="M428" s="571" t="s">
        <v>274</v>
      </c>
      <c r="N428" s="561" t="str">
        <f>IF(AND('331-CT'!$E$7=TH!H428,OR(L428="331",M428="331")),"331",IF(AND(OR(L428="131",M428="131"),H428='131-CT'!$E$7),"131",""))</f>
        <v/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2"/>
      <c r="AB428" s="573"/>
    </row>
    <row r="429" spans="1:28" s="539" customFormat="1" ht="15.75" customHeight="1">
      <c r="A429" s="567" t="str">
        <f>IF(B429&lt;&gt;"",IF(AND(B429&gt;=_TM1,B429&lt;=_TM2,OR(TH!L429="1111",TH!M429="1111")),TH!D429,""),"")</f>
        <v/>
      </c>
      <c r="B429" s="568">
        <f t="shared" si="32"/>
        <v>2</v>
      </c>
      <c r="C429" s="349">
        <f>E429</f>
        <v>42794</v>
      </c>
      <c r="D429" s="574"/>
      <c r="E429" s="349">
        <v>42794</v>
      </c>
      <c r="F429" s="279" t="s">
        <v>422</v>
      </c>
      <c r="G429" s="348" t="s">
        <v>842</v>
      </c>
      <c r="H429" s="507" t="s">
        <v>468</v>
      </c>
      <c r="I429" s="340">
        <v>42000</v>
      </c>
      <c r="J429" s="340">
        <v>8400</v>
      </c>
      <c r="K429" s="569">
        <f>ROUND(I429*J429,0)</f>
        <v>352800000</v>
      </c>
      <c r="L429" s="571" t="s">
        <v>238</v>
      </c>
      <c r="M429" s="571" t="s">
        <v>162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2"/>
    </row>
    <row r="430" spans="1:28" s="539" customFormat="1" ht="15.75" customHeight="1">
      <c r="A430" s="567" t="str">
        <f>IF(B430&lt;&gt;"",IF(AND(B430&gt;=_TM1,B430&lt;=_TM2,OR(TH!L430="1111",TH!M430="1111")),TH!D430,""),"")</f>
        <v/>
      </c>
      <c r="B430" s="568">
        <f t="shared" si="32"/>
        <v>2</v>
      </c>
      <c r="C430" s="349">
        <f>E430</f>
        <v>42794</v>
      </c>
      <c r="D430" s="574"/>
      <c r="E430" s="349">
        <v>42794</v>
      </c>
      <c r="F430" s="279" t="s">
        <v>550</v>
      </c>
      <c r="G430" s="348" t="s">
        <v>842</v>
      </c>
      <c r="H430" s="507" t="s">
        <v>468</v>
      </c>
      <c r="I430" s="340"/>
      <c r="J430" s="340"/>
      <c r="K430" s="569">
        <v>35280000</v>
      </c>
      <c r="L430" s="571" t="s">
        <v>238</v>
      </c>
      <c r="M430" s="571" t="s">
        <v>274</v>
      </c>
      <c r="N430" s="561" t="str">
        <f>IF(AND('331-CT'!$E$7=TH!H430,OR(L430="331",M430="331")),"331",IF(AND(OR(L430="131",M430="131"),H430='131-CT'!$E$7),"131",""))</f>
        <v>131</v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2"/>
      <c r="AB430" s="573"/>
    </row>
    <row r="431" spans="1:28" s="539" customFormat="1" ht="15.75" customHeight="1">
      <c r="A431" s="567" t="str">
        <f>IF(B431&lt;&gt;"",IF(AND(B431&gt;=_TM1,B431&lt;=_TM2,OR(TH!L431="1111",TH!M431="1111")),TH!D431,""),"")</f>
        <v/>
      </c>
      <c r="B431" s="568">
        <f t="shared" si="32"/>
        <v>3</v>
      </c>
      <c r="C431" s="349">
        <f t="shared" si="33"/>
        <v>42800</v>
      </c>
      <c r="D431" s="574"/>
      <c r="E431" s="349">
        <v>42800</v>
      </c>
      <c r="F431" s="279" t="s">
        <v>553</v>
      </c>
      <c r="G431" s="348" t="s">
        <v>598</v>
      </c>
      <c r="H431" s="508" t="s">
        <v>300</v>
      </c>
      <c r="I431" s="340">
        <v>210</v>
      </c>
      <c r="J431" s="340">
        <v>8030</v>
      </c>
      <c r="K431" s="569">
        <f>ROUND(I431*J431,0)</f>
        <v>1686300</v>
      </c>
      <c r="L431" s="571" t="s">
        <v>238</v>
      </c>
      <c r="M431" s="571" t="s">
        <v>162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2"/>
    </row>
    <row r="432" spans="1:28" s="539" customFormat="1" ht="15.75" customHeight="1">
      <c r="A432" s="567" t="str">
        <f>IF(B432&lt;&gt;"",IF(AND(B432&gt;=_TM1,B432&lt;=_TM2,OR(TH!L432="1111",TH!M432="1111")),TH!D432,""),"")</f>
        <v/>
      </c>
      <c r="B432" s="568">
        <f t="shared" si="32"/>
        <v>3</v>
      </c>
      <c r="C432" s="349">
        <f t="shared" si="33"/>
        <v>42800</v>
      </c>
      <c r="D432" s="574"/>
      <c r="E432" s="349">
        <v>42800</v>
      </c>
      <c r="F432" s="279" t="s">
        <v>545</v>
      </c>
      <c r="G432" s="348" t="s">
        <v>598</v>
      </c>
      <c r="H432" s="508" t="s">
        <v>300</v>
      </c>
      <c r="I432" s="340"/>
      <c r="J432" s="340"/>
      <c r="K432" s="569">
        <v>168630</v>
      </c>
      <c r="L432" s="571" t="s">
        <v>238</v>
      </c>
      <c r="M432" s="571" t="s">
        <v>274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2"/>
      <c r="AB432" s="573"/>
    </row>
    <row r="433" spans="1:28" s="539" customFormat="1" ht="15.75" customHeight="1">
      <c r="A433" s="567" t="str">
        <f>IF(B433&lt;&gt;"",IF(AND(B433&gt;=_TM1,B433&lt;=_TM2,OR(TH!L433="1111",TH!M433="1111")),TH!D433,""),"")</f>
        <v/>
      </c>
      <c r="B433" s="568">
        <f t="shared" si="32"/>
        <v>3</v>
      </c>
      <c r="C433" s="349">
        <f t="shared" si="33"/>
        <v>42801</v>
      </c>
      <c r="D433" s="574"/>
      <c r="E433" s="349">
        <v>42801</v>
      </c>
      <c r="F433" s="279" t="s">
        <v>544</v>
      </c>
      <c r="G433" s="348" t="s">
        <v>599</v>
      </c>
      <c r="H433" s="506" t="s">
        <v>313</v>
      </c>
      <c r="I433" s="340">
        <v>4750</v>
      </c>
      <c r="J433" s="340">
        <v>9200</v>
      </c>
      <c r="K433" s="569">
        <f>ROUND(I433*J433,0)</f>
        <v>43700000</v>
      </c>
      <c r="L433" s="571" t="s">
        <v>238</v>
      </c>
      <c r="M433" s="571" t="s">
        <v>162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2"/>
    </row>
    <row r="434" spans="1:28" s="539" customFormat="1" ht="15.75" customHeight="1">
      <c r="A434" s="567" t="str">
        <f>IF(B434&lt;&gt;"",IF(AND(B434&gt;=_TM1,B434&lt;=_TM2,OR(TH!L434="1111",TH!M434="1111")),TH!D434,""),"")</f>
        <v/>
      </c>
      <c r="B434" s="568">
        <f t="shared" si="32"/>
        <v>3</v>
      </c>
      <c r="C434" s="349">
        <f t="shared" si="33"/>
        <v>42801</v>
      </c>
      <c r="D434" s="574"/>
      <c r="E434" s="349">
        <v>42801</v>
      </c>
      <c r="F434" s="279" t="s">
        <v>545</v>
      </c>
      <c r="G434" s="348" t="s">
        <v>599</v>
      </c>
      <c r="H434" s="506" t="s">
        <v>313</v>
      </c>
      <c r="I434" s="340"/>
      <c r="J434" s="340"/>
      <c r="K434" s="569">
        <v>4370000</v>
      </c>
      <c r="L434" s="571" t="s">
        <v>238</v>
      </c>
      <c r="M434" s="571" t="s">
        <v>274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2"/>
      <c r="AB434" s="573"/>
    </row>
    <row r="435" spans="1:28" s="539" customFormat="1" ht="15.75" customHeight="1">
      <c r="A435" s="567" t="str">
        <f>IF(B435&lt;&gt;"",IF(AND(B435&gt;=_TM1,B435&lt;=_TM2,OR(TH!L435="1111",TH!M435="1111")),TH!D435,""),"")</f>
        <v/>
      </c>
      <c r="B435" s="568">
        <f t="shared" si="32"/>
        <v>3</v>
      </c>
      <c r="C435" s="349">
        <f t="shared" si="33"/>
        <v>42802</v>
      </c>
      <c r="D435" s="574"/>
      <c r="E435" s="349">
        <v>42802</v>
      </c>
      <c r="F435" s="279" t="s">
        <v>642</v>
      </c>
      <c r="G435" s="348" t="s">
        <v>600</v>
      </c>
      <c r="H435" s="507" t="s">
        <v>411</v>
      </c>
      <c r="I435" s="340">
        <v>250</v>
      </c>
      <c r="J435" s="340">
        <v>32230</v>
      </c>
      <c r="K435" s="569">
        <f>ROUND(I435*J435,0)</f>
        <v>8057500</v>
      </c>
      <c r="L435" s="571" t="s">
        <v>238</v>
      </c>
      <c r="M435" s="571" t="s">
        <v>162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2"/>
    </row>
    <row r="436" spans="1:28" s="539" customFormat="1" ht="15.75" customHeight="1">
      <c r="A436" s="567" t="str">
        <f>IF(B436&lt;&gt;"",IF(AND(B436&gt;=_TM1,B436&lt;=_TM2,OR(TH!L436="1111",TH!M436="1111")),TH!D436,""),"")</f>
        <v/>
      </c>
      <c r="B436" s="568">
        <f t="shared" ref="B436:B595" si="35">IF(C436&lt;&gt;"",MONTH(C436),"")</f>
        <v>3</v>
      </c>
      <c r="C436" s="349">
        <f t="shared" ref="C436:C595" si="36">E436</f>
        <v>42802</v>
      </c>
      <c r="D436" s="574"/>
      <c r="E436" s="349">
        <v>42802</v>
      </c>
      <c r="F436" s="279" t="s">
        <v>579</v>
      </c>
      <c r="G436" s="348" t="s">
        <v>600</v>
      </c>
      <c r="H436" s="507" t="s">
        <v>411</v>
      </c>
      <c r="I436" s="340"/>
      <c r="J436" s="340"/>
      <c r="K436" s="569">
        <v>805750</v>
      </c>
      <c r="L436" s="571" t="s">
        <v>238</v>
      </c>
      <c r="M436" s="571" t="s">
        <v>274</v>
      </c>
      <c r="N436" s="561" t="str">
        <f>IF(AND('331-CT'!$E$7=TH!H436,OR(L436="331",M436="331")),"331",IF(AND(OR(L436="131",M436="131"),H436='131-CT'!$E$7),"131",""))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IF(AND(OR(LEFT(TH!L436,2)="15",LEFT(TH!M436,2)="15"),'152-CT'!$J$8=TH!F436),"x","")</f>
        <v/>
      </c>
      <c r="W436" s="561" t="str">
        <f>IF(AND(OR(LEFT(TH!L436,2)="15",LEFT(TH!M436,2)="15"),TK!$E$7=TH!F436),"x","")</f>
        <v/>
      </c>
      <c r="X436" s="561" t="str">
        <f>IF(AND('341-CT'!$E$9=H436,OR(LEFT(L436,3)=$X$7,LEFT(M436,3)=$X$7)),"x","")</f>
        <v/>
      </c>
      <c r="Y436" s="561" t="str">
        <f>IF(OR(TH!L436=TH!$Y$7,M436=TH!$Y$7),"x","")</f>
        <v/>
      </c>
      <c r="Z436" s="561" t="str">
        <f>IF(AND(B436&lt;=NKC!$N$8,B436&gt;=NKC!$M$8),"x","")</f>
        <v>x</v>
      </c>
      <c r="AA436" s="572"/>
      <c r="AB436" s="573"/>
    </row>
    <row r="437" spans="1:28" s="539" customFormat="1" ht="15.75" customHeight="1">
      <c r="A437" s="567" t="str">
        <f>IF(B437&lt;&gt;"",IF(AND(B437&gt;=_TM1,B437&lt;=_TM2,OR(TH!L470="1111",TH!M470="1111")),TH!D470,""),"")</f>
        <v/>
      </c>
      <c r="B437" s="568">
        <f t="shared" si="35"/>
        <v>3</v>
      </c>
      <c r="C437" s="349">
        <f t="shared" si="36"/>
        <v>42803</v>
      </c>
      <c r="D437" s="574"/>
      <c r="E437" s="349">
        <v>42803</v>
      </c>
      <c r="F437" s="279" t="s">
        <v>556</v>
      </c>
      <c r="G437" s="348" t="s">
        <v>823</v>
      </c>
      <c r="H437" s="507" t="s">
        <v>412</v>
      </c>
      <c r="I437" s="340">
        <v>1991</v>
      </c>
      <c r="J437" s="340">
        <v>8500</v>
      </c>
      <c r="K437" s="569">
        <f>ROUND(I437*J437,0)</f>
        <v>16923500</v>
      </c>
      <c r="L437" s="571" t="s">
        <v>238</v>
      </c>
      <c r="M437" s="571" t="s">
        <v>162</v>
      </c>
      <c r="N437" s="561" t="str">
        <f>IF(AND('331-CT'!$E$7=TH!H470,OR(L437="331",M437="331")),"331",IF(AND(OR(L437="131",M437="131"),H437='131-CT'!$E$7),"131",""))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IF(AND(OR(LEFT(TH!L470,2)="15",LEFT(TH!M470,2)="15"),'152-CT'!$J$8=TH!F470),"x","")</f>
        <v/>
      </c>
      <c r="W437" s="561" t="str">
        <f>IF(AND(OR(LEFT(TH!L470,2)="15",LEFT(TH!M470,2)="15"),TK!$E$7=TH!F470),"x","")</f>
        <v/>
      </c>
      <c r="X437" s="561" t="str">
        <f>IF(AND('341-CT'!$E$9=H437,OR(LEFT(L437,3)=$X$7,LEFT(M437,3)=$X$7)),"x","")</f>
        <v/>
      </c>
      <c r="Y437" s="561" t="str">
        <f>IF(OR(TH!L470=TH!$Y$7,M437=TH!$Y$7),"x","")</f>
        <v/>
      </c>
      <c r="Z437" s="561" t="str">
        <f>IF(AND(B437&lt;=NKC!$N$8,B437&gt;=NKC!$M$8),"x","")</f>
        <v>x</v>
      </c>
      <c r="AA437" s="572"/>
    </row>
    <row r="438" spans="1:28" s="539" customFormat="1" ht="15.75" customHeight="1">
      <c r="A438" s="567" t="str">
        <f>IF(B438&lt;&gt;"",IF(AND(B438&gt;=_TM1,B438&lt;=_TM2,OR(TH!L471="1111",TH!M471="1111")),TH!D471,""),"")</f>
        <v/>
      </c>
      <c r="B438" s="568">
        <f t="shared" si="35"/>
        <v>3</v>
      </c>
      <c r="C438" s="349">
        <f t="shared" si="36"/>
        <v>42803</v>
      </c>
      <c r="D438" s="574"/>
      <c r="E438" s="349">
        <v>42803</v>
      </c>
      <c r="F438" s="279" t="s">
        <v>824</v>
      </c>
      <c r="G438" s="348" t="s">
        <v>823</v>
      </c>
      <c r="H438" s="507" t="s">
        <v>412</v>
      </c>
      <c r="I438" s="340"/>
      <c r="J438" s="340"/>
      <c r="K438" s="569">
        <v>1692350</v>
      </c>
      <c r="L438" s="571" t="s">
        <v>238</v>
      </c>
      <c r="M438" s="571" t="s">
        <v>274</v>
      </c>
      <c r="N438" s="561" t="str">
        <f>IF(AND('331-CT'!$E$7=TH!H471,OR(L438="331",M438="331")),"331",IF(AND(OR(L438="131",M438="131"),H438='131-CT'!$E$7),"131",""))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IF(AND(OR(LEFT(TH!L471,2)="15",LEFT(TH!M471,2)="15"),'152-CT'!$J$8=TH!F471),"x","")</f>
        <v/>
      </c>
      <c r="W438" s="561" t="str">
        <f>IF(AND(OR(LEFT(TH!L471,2)="15",LEFT(TH!M471,2)="15"),TK!$E$7=TH!F471),"x","")</f>
        <v/>
      </c>
      <c r="X438" s="561" t="str">
        <f>IF(AND('341-CT'!$E$9=H438,OR(LEFT(L438,3)=$X$7,LEFT(M438,3)=$X$7)),"x","")</f>
        <v/>
      </c>
      <c r="Y438" s="561" t="str">
        <f>IF(OR(TH!L471=TH!$Y$7,M438=TH!$Y$7),"x","")</f>
        <v/>
      </c>
      <c r="Z438" s="561" t="str">
        <f>IF(AND(B438&lt;=NKC!$N$8,B438&gt;=NKC!$M$8),"x","")</f>
        <v>x</v>
      </c>
      <c r="AA438" s="572"/>
    </row>
    <row r="439" spans="1:28" s="539" customFormat="1" ht="15.75" customHeight="1">
      <c r="A439" s="567" t="str">
        <f>IF(B439&lt;&gt;"",IF(AND(B439&gt;=_TM1,B439&lt;=_TM2,OR(TH!L437="1111",TH!M437="1111")),TH!D437,""),"")</f>
        <v/>
      </c>
      <c r="B439" s="568">
        <f t="shared" si="35"/>
        <v>3</v>
      </c>
      <c r="C439" s="349">
        <f t="shared" si="36"/>
        <v>42805</v>
      </c>
      <c r="D439" s="574"/>
      <c r="E439" s="349">
        <v>42805</v>
      </c>
      <c r="F439" s="279" t="s">
        <v>643</v>
      </c>
      <c r="G439" s="348" t="s">
        <v>601</v>
      </c>
      <c r="H439" s="508" t="s">
        <v>300</v>
      </c>
      <c r="I439" s="340">
        <v>288</v>
      </c>
      <c r="J439" s="340">
        <v>16500</v>
      </c>
      <c r="K439" s="569">
        <f>ROUND(I439*J439,0)</f>
        <v>4752000</v>
      </c>
      <c r="L439" s="571" t="s">
        <v>238</v>
      </c>
      <c r="M439" s="571" t="s">
        <v>162</v>
      </c>
      <c r="N439" s="561" t="str">
        <f>IF(AND('331-CT'!$E$7=TH!H437,OR(L439="331",M439="331")),"331",IF(AND(OR(L439="131",M439="131"),H439='131-CT'!$E$7),"131",""))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IF(AND(OR(LEFT(TH!L437,2)="15",LEFT(TH!M437,2)="15"),'152-CT'!$J$8=TH!F437),"x","")</f>
        <v/>
      </c>
      <c r="W439" s="561" t="str">
        <f>IF(AND(OR(LEFT(TH!L437,2)="15",LEFT(TH!M437,2)="15"),TK!$E$7=TH!F437),"x","")</f>
        <v/>
      </c>
      <c r="X439" s="561" t="str">
        <f>IF(AND('341-CT'!$E$9=H439,OR(LEFT(L439,3)=$X$7,LEFT(M439,3)=$X$7)),"x","")</f>
        <v/>
      </c>
      <c r="Y439" s="561" t="str">
        <f>IF(OR(TH!L437=TH!$Y$7,M439=TH!$Y$7),"x","")</f>
        <v/>
      </c>
      <c r="Z439" s="561" t="str">
        <f>IF(AND(B439&lt;=NKC!$N$8,B439&gt;=NKC!$M$8),"x","")</f>
        <v>x</v>
      </c>
      <c r="AA439" s="572"/>
    </row>
    <row r="440" spans="1:28" s="539" customFormat="1" ht="15.75" customHeight="1">
      <c r="A440" s="567" t="str">
        <f>IF(B440&lt;&gt;"",IF(AND(B440&gt;=_TM1,B440&lt;=_TM2,OR(TH!L438="1111",TH!M438="1111")),TH!D438,""),"")</f>
        <v/>
      </c>
      <c r="B440" s="568">
        <f t="shared" si="35"/>
        <v>3</v>
      </c>
      <c r="C440" s="349">
        <f t="shared" si="36"/>
        <v>42805</v>
      </c>
      <c r="D440" s="574"/>
      <c r="E440" s="349">
        <v>42805</v>
      </c>
      <c r="F440" s="279" t="s">
        <v>545</v>
      </c>
      <c r="G440" s="348" t="s">
        <v>601</v>
      </c>
      <c r="H440" s="508" t="s">
        <v>300</v>
      </c>
      <c r="I440" s="340"/>
      <c r="J440" s="340"/>
      <c r="K440" s="569">
        <v>475200</v>
      </c>
      <c r="L440" s="571" t="s">
        <v>238</v>
      </c>
      <c r="M440" s="571" t="s">
        <v>274</v>
      </c>
      <c r="N440" s="561" t="str">
        <f>IF(AND('331-CT'!$E$7=TH!H438,OR(L440="331",M440="331")),"331",IF(AND(OR(L440="131",M440="131"),H440='131-CT'!$E$7),"131",""))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IF(AND(OR(LEFT(TH!L438,2)="15",LEFT(TH!M438,2)="15"),'152-CT'!$J$8=TH!F438),"x","")</f>
        <v/>
      </c>
      <c r="W440" s="561" t="str">
        <f>IF(AND(OR(LEFT(TH!L438,2)="15",LEFT(TH!M438,2)="15"),TK!$E$7=TH!F438),"x","")</f>
        <v/>
      </c>
      <c r="X440" s="561" t="str">
        <f>IF(AND('341-CT'!$E$9=H440,OR(LEFT(L440,3)=$X$7,LEFT(M440,3)=$X$7)),"x","")</f>
        <v/>
      </c>
      <c r="Y440" s="561" t="str">
        <f>IF(OR(TH!L438=TH!$Y$7,M440=TH!$Y$7),"x","")</f>
        <v/>
      </c>
      <c r="Z440" s="561" t="str">
        <f>IF(AND(B440&lt;=NKC!$N$8,B440&gt;=NKC!$M$8),"x","")</f>
        <v>x</v>
      </c>
      <c r="AA440" s="572"/>
      <c r="AB440" s="573"/>
    </row>
    <row r="441" spans="1:28" s="539" customFormat="1" ht="15.75" customHeight="1">
      <c r="A441" s="567" t="str">
        <f>IF(B441&lt;&gt;"",IF(AND(B441&gt;=_TM1,B441&lt;=_TM2,OR(TH!L472="1111",TH!M472="1111")),TH!D472,""),"")</f>
        <v/>
      </c>
      <c r="B441" s="568">
        <f t="shared" si="35"/>
        <v>3</v>
      </c>
      <c r="C441" s="349">
        <f t="shared" si="36"/>
        <v>42807</v>
      </c>
      <c r="D441" s="574"/>
      <c r="E441" s="349">
        <v>42807</v>
      </c>
      <c r="F441" s="279" t="s">
        <v>556</v>
      </c>
      <c r="G441" s="348" t="s">
        <v>825</v>
      </c>
      <c r="H441" s="507" t="s">
        <v>412</v>
      </c>
      <c r="I441" s="340">
        <v>1890</v>
      </c>
      <c r="J441" s="340">
        <v>8500</v>
      </c>
      <c r="K441" s="569">
        <f>ROUND(I441*J441,0)</f>
        <v>16065000</v>
      </c>
      <c r="L441" s="571" t="s">
        <v>238</v>
      </c>
      <c r="M441" s="571" t="s">
        <v>162</v>
      </c>
      <c r="N441" s="561" t="str">
        <f>IF(AND('331-CT'!$E$7=TH!H472,OR(L441="331",M441="331")),"331",IF(AND(OR(L441="131",M441="131"),H441='131-CT'!$E$7),"131",""))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IF(AND(OR(LEFT(TH!L472,2)="15",LEFT(TH!M472,2)="15"),'152-CT'!$J$8=TH!F472),"x","")</f>
        <v/>
      </c>
      <c r="W441" s="561" t="str">
        <f>IF(AND(OR(LEFT(TH!L472,2)="15",LEFT(TH!M472,2)="15"),TK!$E$7=TH!F472),"x","")</f>
        <v/>
      </c>
      <c r="X441" s="561" t="str">
        <f>IF(AND('341-CT'!$E$9=H441,OR(LEFT(L441,3)=$X$7,LEFT(M441,3)=$X$7)),"x","")</f>
        <v/>
      </c>
      <c r="Y441" s="561" t="str">
        <f>IF(OR(TH!L472=TH!$Y$7,M441=TH!$Y$7),"x","")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IF(B442&lt;&gt;"",IF(AND(B442&gt;=_TM1,B442&lt;=_TM2,OR(TH!L473="1111",TH!M473="1111")),TH!D473,""),"")</f>
        <v/>
      </c>
      <c r="B442" s="568">
        <f t="shared" si="35"/>
        <v>3</v>
      </c>
      <c r="C442" s="349">
        <f t="shared" si="36"/>
        <v>42807</v>
      </c>
      <c r="D442" s="574"/>
      <c r="E442" s="349">
        <v>42807</v>
      </c>
      <c r="F442" s="279" t="s">
        <v>824</v>
      </c>
      <c r="G442" s="348" t="s">
        <v>825</v>
      </c>
      <c r="H442" s="507" t="s">
        <v>412</v>
      </c>
      <c r="I442" s="340"/>
      <c r="J442" s="340"/>
      <c r="K442" s="569">
        <v>1606500</v>
      </c>
      <c r="L442" s="571" t="s">
        <v>238</v>
      </c>
      <c r="M442" s="571" t="s">
        <v>274</v>
      </c>
      <c r="N442" s="561" t="str">
        <f>IF(AND('331-CT'!$E$7=TH!H473,OR(L442="331",M442="331")),"331",IF(AND(OR(L442="131",M442="131"),H442='131-CT'!$E$7),"131",""))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IF(AND(OR(LEFT(TH!L473,2)="15",LEFT(TH!M473,2)="15"),'152-CT'!$J$8=TH!F473),"x","")</f>
        <v/>
      </c>
      <c r="W442" s="561" t="str">
        <f>IF(AND(OR(LEFT(TH!L473,2)="15",LEFT(TH!M473,2)="15"),TK!$E$7=TH!F473),"x","")</f>
        <v/>
      </c>
      <c r="X442" s="561" t="str">
        <f>IF(AND('341-CT'!$E$9=H442,OR(LEFT(L442,3)=$X$7,LEFT(M442,3)=$X$7)),"x","")</f>
        <v/>
      </c>
      <c r="Y442" s="561" t="str">
        <f>IF(OR(TH!L473=TH!$Y$7,M442=TH!$Y$7),"x","")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IF(B443&lt;&gt;"",IF(AND(B443&gt;=_TM1,B443&lt;=_TM2,OR(TH!L439="1111",TH!M439="1111")),TH!D439,""),"")</f>
        <v/>
      </c>
      <c r="B443" s="568">
        <f t="shared" si="35"/>
        <v>3</v>
      </c>
      <c r="C443" s="349">
        <f t="shared" si="36"/>
        <v>42810</v>
      </c>
      <c r="D443" s="574"/>
      <c r="E443" s="349">
        <v>42810</v>
      </c>
      <c r="F443" s="279" t="s">
        <v>644</v>
      </c>
      <c r="G443" s="348" t="s">
        <v>602</v>
      </c>
      <c r="H443" s="506" t="s">
        <v>327</v>
      </c>
      <c r="I443" s="340">
        <v>309</v>
      </c>
      <c r="J443" s="340">
        <v>14266</v>
      </c>
      <c r="K443" s="569">
        <f>ROUND(I443*J443,0)</f>
        <v>4408194</v>
      </c>
      <c r="L443" s="571" t="s">
        <v>238</v>
      </c>
      <c r="M443" s="571" t="s">
        <v>162</v>
      </c>
      <c r="N443" s="561" t="str">
        <f>IF(AND('331-CT'!$E$7=TH!H439,OR(L443="331",M443="331")),"331",IF(AND(OR(L443="131",M443="131"),H443='131-CT'!$E$7),"131",""))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IF(AND(OR(LEFT(TH!L439,2)="15",LEFT(TH!M439,2)="15"),'152-CT'!$J$8=TH!F439),"x","")</f>
        <v/>
      </c>
      <c r="W443" s="561" t="str">
        <f>IF(AND(OR(LEFT(TH!L439,2)="15",LEFT(TH!M439,2)="15"),TK!$E$7=TH!F439),"x","")</f>
        <v/>
      </c>
      <c r="X443" s="561" t="str">
        <f>IF(AND('341-CT'!$E$9=H443,OR(LEFT(L443,3)=$X$7,LEFT(M443,3)=$X$7)),"x","")</f>
        <v/>
      </c>
      <c r="Y443" s="561" t="str">
        <f>IF(OR(TH!L439=TH!$Y$7,M443=TH!$Y$7),"x","")</f>
        <v/>
      </c>
      <c r="Z443" s="561" t="str">
        <f>IF(AND(B443&lt;=NKC!$N$8,B443&gt;=NKC!$M$8),"x","")</f>
        <v>x</v>
      </c>
      <c r="AA443" s="572"/>
    </row>
    <row r="444" spans="1:28" s="539" customFormat="1" ht="15.75" customHeight="1">
      <c r="A444" s="567" t="str">
        <f>IF(B444&lt;&gt;"",IF(AND(B444&gt;=_TM1,B444&lt;=_TM2,OR(TH!L440="1111",TH!M440="1111")),TH!D440,""),"")</f>
        <v/>
      </c>
      <c r="B444" s="568">
        <f t="shared" si="35"/>
        <v>3</v>
      </c>
      <c r="C444" s="349">
        <f t="shared" si="36"/>
        <v>42810</v>
      </c>
      <c r="D444" s="574"/>
      <c r="E444" s="349">
        <v>42810</v>
      </c>
      <c r="F444" s="279" t="s">
        <v>645</v>
      </c>
      <c r="G444" s="348" t="s">
        <v>602</v>
      </c>
      <c r="H444" s="506" t="s">
        <v>327</v>
      </c>
      <c r="I444" s="340">
        <v>306</v>
      </c>
      <c r="J444" s="340">
        <v>13900</v>
      </c>
      <c r="K444" s="569">
        <f>ROUND(I444*J444,0)</f>
        <v>4253400</v>
      </c>
      <c r="L444" s="571" t="s">
        <v>238</v>
      </c>
      <c r="M444" s="571" t="s">
        <v>162</v>
      </c>
      <c r="N444" s="561" t="str">
        <f>IF(AND('331-CT'!$E$7=TH!H440,OR(L444="331",M444="331")),"331",IF(AND(OR(L444="131",M444="131"),H444='131-CT'!$E$7),"131",""))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IF(AND(OR(LEFT(TH!L440,2)="15",LEFT(TH!M440,2)="15"),'152-CT'!$J$8=TH!F440),"x","")</f>
        <v/>
      </c>
      <c r="W444" s="561" t="str">
        <f>IF(AND(OR(LEFT(TH!L440,2)="15",LEFT(TH!M440,2)="15"),TK!$E$7=TH!F440),"x","")</f>
        <v/>
      </c>
      <c r="X444" s="561" t="str">
        <f>IF(AND('341-CT'!$E$9=H444,OR(LEFT(L444,3)=$X$7,LEFT(M444,3)=$X$7)),"x","")</f>
        <v/>
      </c>
      <c r="Y444" s="561" t="str">
        <f>IF(OR(TH!L440=TH!$Y$7,M444=TH!$Y$7),"x","")</f>
        <v/>
      </c>
      <c r="Z444" s="561" t="str">
        <f>IF(AND(B444&lt;=NKC!$N$8,B444&gt;=NKC!$M$8),"x","")</f>
        <v>x</v>
      </c>
      <c r="AA444" s="572"/>
    </row>
    <row r="445" spans="1:28" s="539" customFormat="1" ht="15.75" customHeight="1">
      <c r="A445" s="567" t="str">
        <f>IF(B445&lt;&gt;"",IF(AND(B445&gt;=_TM1,B445&lt;=_TM2,OR(TH!L441="1111",TH!M441="1111")),TH!D441,""),"")</f>
        <v/>
      </c>
      <c r="B445" s="568">
        <f t="shared" si="35"/>
        <v>3</v>
      </c>
      <c r="C445" s="349">
        <f t="shared" si="36"/>
        <v>42810</v>
      </c>
      <c r="D445" s="574"/>
      <c r="E445" s="349">
        <v>42810</v>
      </c>
      <c r="F445" s="279" t="s">
        <v>545</v>
      </c>
      <c r="G445" s="348" t="s">
        <v>602</v>
      </c>
      <c r="H445" s="506" t="s">
        <v>327</v>
      </c>
      <c r="I445" s="340"/>
      <c r="J445" s="340"/>
      <c r="K445" s="569">
        <v>866159</v>
      </c>
      <c r="L445" s="571" t="s">
        <v>238</v>
      </c>
      <c r="M445" s="571" t="s">
        <v>274</v>
      </c>
      <c r="N445" s="561" t="str">
        <f>IF(AND('331-CT'!$E$7=TH!H441,OR(L445="331",M445="331")),"331",IF(AND(OR(L445="131",M445="131"),H445='131-CT'!$E$7),"131",""))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IF(AND(OR(LEFT(TH!L441,2)="15",LEFT(TH!M441,2)="15"),'152-CT'!$J$8=TH!F441),"x","")</f>
        <v/>
      </c>
      <c r="W445" s="561" t="str">
        <f>IF(AND(OR(LEFT(TH!L441,2)="15",LEFT(TH!M441,2)="15"),TK!$E$7=TH!F441),"x","")</f>
        <v/>
      </c>
      <c r="X445" s="561" t="str">
        <f>IF(AND('341-CT'!$E$9=H445,OR(LEFT(L445,3)=$X$7,LEFT(M445,3)=$X$7)),"x","")</f>
        <v/>
      </c>
      <c r="Y445" s="561" t="str">
        <f>IF(OR(TH!L441=TH!$Y$7,M445=TH!$Y$7),"x","")</f>
        <v/>
      </c>
      <c r="Z445" s="561" t="str">
        <f>IF(AND(B445&lt;=NKC!$N$8,B445&gt;=NKC!$M$8),"x","")</f>
        <v>x</v>
      </c>
      <c r="AA445" s="572"/>
      <c r="AB445" s="573"/>
    </row>
    <row r="446" spans="1:28" s="539" customFormat="1" ht="15.75" customHeight="1">
      <c r="A446" s="567" t="str">
        <f>IF(B446&lt;&gt;"",IF(AND(B446&gt;=_TM1,B446&lt;=_TM2,OR(TH!L442="1111",TH!M442="1111")),TH!D442,""),"")</f>
        <v/>
      </c>
      <c r="B446" s="568">
        <f t="shared" si="35"/>
        <v>3</v>
      </c>
      <c r="C446" s="349">
        <f t="shared" si="36"/>
        <v>42811</v>
      </c>
      <c r="D446" s="574"/>
      <c r="E446" s="349">
        <v>42811</v>
      </c>
      <c r="F446" s="279" t="s">
        <v>817</v>
      </c>
      <c r="G446" s="348" t="s">
        <v>603</v>
      </c>
      <c r="H446" s="507" t="s">
        <v>646</v>
      </c>
      <c r="I446" s="340">
        <v>7240</v>
      </c>
      <c r="J446" s="340">
        <v>3770</v>
      </c>
      <c r="K446" s="569">
        <f>ROUND(I446*J446,0)</f>
        <v>27294800</v>
      </c>
      <c r="L446" s="571" t="s">
        <v>238</v>
      </c>
      <c r="M446" s="571" t="s">
        <v>162</v>
      </c>
      <c r="N446" s="561" t="str">
        <f>IF(AND('331-CT'!$E$7=TH!H442,OR(L446="331",M446="331")),"331",IF(AND(OR(L446="131",M446="131"),H446='131-CT'!$E$7),"131",""))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IF(AND(OR(LEFT(TH!L442,2)="15",LEFT(TH!M442,2)="15"),'152-CT'!$J$8=TH!F442),"x","")</f>
        <v/>
      </c>
      <c r="W446" s="561" t="str">
        <f>IF(AND(OR(LEFT(TH!L442,2)="15",LEFT(TH!M442,2)="15"),TK!$E$7=TH!F442),"x","")</f>
        <v/>
      </c>
      <c r="X446" s="561" t="str">
        <f>IF(AND('341-CT'!$E$9=H446,OR(LEFT(L446,3)=$X$7,LEFT(M446,3)=$X$7)),"x","")</f>
        <v/>
      </c>
      <c r="Y446" s="561" t="str">
        <f>IF(OR(TH!L442=TH!$Y$7,M446=TH!$Y$7),"x","")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IF(B447&lt;&gt;"",IF(AND(B447&gt;=_TM1,B447&lt;=_TM2,OR(TH!L443="1111",TH!M443="1111")),TH!D443,""),"")</f>
        <v/>
      </c>
      <c r="B447" s="568">
        <f t="shared" si="35"/>
        <v>3</v>
      </c>
      <c r="C447" s="349">
        <f t="shared" si="36"/>
        <v>42811</v>
      </c>
      <c r="D447" s="574"/>
      <c r="E447" s="349">
        <v>42811</v>
      </c>
      <c r="F447" s="279" t="s">
        <v>818</v>
      </c>
      <c r="G447" s="348" t="s">
        <v>603</v>
      </c>
      <c r="H447" s="507" t="s">
        <v>646</v>
      </c>
      <c r="I447" s="340">
        <v>500</v>
      </c>
      <c r="J447" s="340">
        <v>4070</v>
      </c>
      <c r="K447" s="569">
        <f>ROUND(I447*J447,0)</f>
        <v>2035000</v>
      </c>
      <c r="L447" s="571" t="s">
        <v>238</v>
      </c>
      <c r="M447" s="571" t="s">
        <v>162</v>
      </c>
      <c r="N447" s="561" t="str">
        <f>IF(AND('331-CT'!$E$7=TH!H443,OR(L447="331",M447="331")),"331",IF(AND(OR(L447="131",M447="131"),H447='131-CT'!$E$7),"131",""))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IF(AND(OR(LEFT(TH!L443,2)="15",LEFT(TH!M443,2)="15"),'152-CT'!$J$8=TH!F443),"x","")</f>
        <v/>
      </c>
      <c r="W447" s="561" t="str">
        <f>IF(AND(OR(LEFT(TH!L443,2)="15",LEFT(TH!M443,2)="15"),TK!$E$7=TH!F443),"x","")</f>
        <v/>
      </c>
      <c r="X447" s="561" t="str">
        <f>IF(AND('341-CT'!$E$9=H447,OR(LEFT(L447,3)=$X$7,LEFT(M447,3)=$X$7)),"x","")</f>
        <v/>
      </c>
      <c r="Y447" s="561" t="str">
        <f>IF(OR(TH!L443=TH!$Y$7,M447=TH!$Y$7),"x","")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IF(B448&lt;&gt;"",IF(AND(B448&gt;=_TM1,B448&lt;=_TM2,OR(TH!L444="1111",TH!M444="1111")),TH!D444,""),"")</f>
        <v/>
      </c>
      <c r="B448" s="568">
        <f t="shared" si="35"/>
        <v>3</v>
      </c>
      <c r="C448" s="349">
        <f t="shared" si="36"/>
        <v>42811</v>
      </c>
      <c r="D448" s="574"/>
      <c r="E448" s="349">
        <v>42811</v>
      </c>
      <c r="F448" s="279" t="s">
        <v>819</v>
      </c>
      <c r="G448" s="348" t="s">
        <v>603</v>
      </c>
      <c r="H448" s="507" t="s">
        <v>646</v>
      </c>
      <c r="I448" s="340">
        <v>1</v>
      </c>
      <c r="J448" s="340">
        <v>2000000</v>
      </c>
      <c r="K448" s="569">
        <f>ROUND(I448*J448,0)</f>
        <v>2000000</v>
      </c>
      <c r="L448" s="571" t="s">
        <v>238</v>
      </c>
      <c r="M448" s="571" t="s">
        <v>162</v>
      </c>
      <c r="N448" s="561" t="str">
        <f>IF(AND('331-CT'!$E$7=TH!H444,OR(L448="331",M448="331")),"331",IF(AND(OR(L448="131",M448="131"),H448='131-CT'!$E$7),"131",""))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IF(AND(OR(LEFT(TH!L444,2)="15",LEFT(TH!M444,2)="15"),'152-CT'!$J$8=TH!F444),"x","")</f>
        <v/>
      </c>
      <c r="W448" s="561" t="str">
        <f>IF(AND(OR(LEFT(TH!L444,2)="15",LEFT(TH!M444,2)="15"),TK!$E$7=TH!F444),"x","")</f>
        <v/>
      </c>
      <c r="X448" s="561" t="str">
        <f>IF(AND('341-CT'!$E$9=H448,OR(LEFT(L448,3)=$X$7,LEFT(M448,3)=$X$7)),"x","")</f>
        <v/>
      </c>
      <c r="Y448" s="561" t="str">
        <f>IF(OR(TH!L444=TH!$Y$7,M448=TH!$Y$7),"x","")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IF(B449&lt;&gt;"",IF(AND(B449&gt;=_TM1,B449&lt;=_TM2,OR(TH!L445="1111",TH!M445="1111")),TH!D445,""),"")</f>
        <v/>
      </c>
      <c r="B449" s="568">
        <f t="shared" si="35"/>
        <v>3</v>
      </c>
      <c r="C449" s="349">
        <f t="shared" si="36"/>
        <v>42811</v>
      </c>
      <c r="D449" s="574"/>
      <c r="E449" s="349">
        <v>42811</v>
      </c>
      <c r="F449" s="279" t="s">
        <v>820</v>
      </c>
      <c r="G449" s="348" t="s">
        <v>603</v>
      </c>
      <c r="H449" s="507" t="s">
        <v>646</v>
      </c>
      <c r="I449" s="340">
        <v>605</v>
      </c>
      <c r="J449" s="340">
        <v>17391</v>
      </c>
      <c r="K449" s="569">
        <f>ROUND(I449*J449,0)</f>
        <v>10521555</v>
      </c>
      <c r="L449" s="571" t="s">
        <v>238</v>
      </c>
      <c r="M449" s="571" t="s">
        <v>162</v>
      </c>
      <c r="N449" s="561" t="str">
        <f>IF(AND('331-CT'!$E$7=TH!H445,OR(L449="331",M449="331")),"331",IF(AND(OR(L449="131",M449="131"),H449='131-CT'!$E$7),"131",""))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IF(AND(OR(LEFT(TH!L445,2)="15",LEFT(TH!M445,2)="15"),'152-CT'!$J$8=TH!F445),"x","")</f>
        <v/>
      </c>
      <c r="W449" s="561" t="str">
        <f>IF(AND(OR(LEFT(TH!L445,2)="15",LEFT(TH!M445,2)="15"),TK!$E$7=TH!F445),"x","")</f>
        <v/>
      </c>
      <c r="X449" s="561" t="str">
        <f>IF(AND('341-CT'!$E$9=H449,OR(LEFT(L449,3)=$X$7,LEFT(M449,3)=$X$7)),"x","")</f>
        <v/>
      </c>
      <c r="Y449" s="561" t="str">
        <f>IF(OR(TH!L445=TH!$Y$7,M449=TH!$Y$7),"x","")</f>
        <v/>
      </c>
      <c r="Z449" s="561" t="str">
        <f>IF(AND(B449&lt;=NKC!$N$8,B449&gt;=NKC!$M$8),"x","")</f>
        <v>x</v>
      </c>
      <c r="AA449" s="572"/>
    </row>
    <row r="450" spans="1:28" s="539" customFormat="1" ht="15.75" customHeight="1">
      <c r="A450" s="567" t="str">
        <f>IF(B450&lt;&gt;"",IF(AND(B450&gt;=_TM1,B450&lt;=_TM2,OR(TH!L446="1111",TH!M446="1111")),TH!D446,""),"")</f>
        <v/>
      </c>
      <c r="B450" s="568">
        <f t="shared" si="35"/>
        <v>3</v>
      </c>
      <c r="C450" s="349">
        <f t="shared" si="36"/>
        <v>42811</v>
      </c>
      <c r="D450" s="574"/>
      <c r="E450" s="349">
        <v>42811</v>
      </c>
      <c r="F450" s="279" t="s">
        <v>821</v>
      </c>
      <c r="G450" s="348" t="s">
        <v>603</v>
      </c>
      <c r="H450" s="507" t="s">
        <v>646</v>
      </c>
      <c r="I450" s="340">
        <v>25</v>
      </c>
      <c r="J450" s="340">
        <v>21551</v>
      </c>
      <c r="K450" s="569">
        <f>ROUND(I450*J450,0)</f>
        <v>538775</v>
      </c>
      <c r="L450" s="571" t="s">
        <v>238</v>
      </c>
      <c r="M450" s="571" t="s">
        <v>162</v>
      </c>
      <c r="N450" s="561" t="str">
        <f>IF(AND('331-CT'!$E$7=TH!H446,OR(L450="331",M450="331")),"331",IF(AND(OR(L450="131",M450="131"),H450='131-CT'!$E$7),"131",""))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IF(AND(OR(LEFT(TH!L446,2)="15",LEFT(TH!M446,2)="15"),'152-CT'!$J$8=TH!F446),"x","")</f>
        <v/>
      </c>
      <c r="W450" s="561" t="str">
        <f>IF(AND(OR(LEFT(TH!L446,2)="15",LEFT(TH!M446,2)="15"),TK!$E$7=TH!F446),"x","")</f>
        <v/>
      </c>
      <c r="X450" s="561" t="str">
        <f>IF(AND('341-CT'!$E$9=H450,OR(LEFT(L450,3)=$X$7,LEFT(M450,3)=$X$7)),"x","")</f>
        <v/>
      </c>
      <c r="Y450" s="561" t="str">
        <f>IF(OR(TH!L446=TH!$Y$7,M450=TH!$Y$7),"x","")</f>
        <v/>
      </c>
      <c r="Z450" s="561" t="str">
        <f>IF(AND(B450&lt;=NKC!$N$8,B450&gt;=NKC!$M$8),"x","")</f>
        <v>x</v>
      </c>
      <c r="AA450" s="572"/>
    </row>
    <row r="451" spans="1:28" s="539" customFormat="1" ht="15.75" customHeight="1">
      <c r="A451" s="567" t="str">
        <f>IF(B451&lt;&gt;"",IF(AND(B451&gt;=_TM1,B451&lt;=_TM2,OR(TH!L447="1111",TH!M447="1111")),TH!D447,""),"")</f>
        <v/>
      </c>
      <c r="B451" s="568">
        <f t="shared" si="35"/>
        <v>3</v>
      </c>
      <c r="C451" s="349">
        <f t="shared" si="36"/>
        <v>42811</v>
      </c>
      <c r="D451" s="574"/>
      <c r="E451" s="349">
        <v>42811</v>
      </c>
      <c r="F451" s="279" t="s">
        <v>545</v>
      </c>
      <c r="G451" s="348" t="s">
        <v>603</v>
      </c>
      <c r="H451" s="507" t="s">
        <v>646</v>
      </c>
      <c r="I451" s="340"/>
      <c r="J451" s="340"/>
      <c r="K451" s="569">
        <v>4239013</v>
      </c>
      <c r="L451" s="571" t="s">
        <v>238</v>
      </c>
      <c r="M451" s="571" t="s">
        <v>274</v>
      </c>
      <c r="N451" s="561" t="str">
        <f>IF(AND('331-CT'!$E$7=TH!H447,OR(L451="331",M451="331")),"331",IF(AND(OR(L451="131",M451="131"),H451='131-CT'!$E$7),"131",""))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IF(AND(OR(LEFT(TH!L447,2)="15",LEFT(TH!M447,2)="15"),'152-CT'!$J$8=TH!F447),"x","")</f>
        <v/>
      </c>
      <c r="W451" s="561" t="str">
        <f>IF(AND(OR(LEFT(TH!L447,2)="15",LEFT(TH!M447,2)="15"),TK!$E$7=TH!F447),"x","")</f>
        <v/>
      </c>
      <c r="X451" s="561" t="str">
        <f>IF(AND('341-CT'!$E$9=H451,OR(LEFT(L451,3)=$X$7,LEFT(M451,3)=$X$7)),"x","")</f>
        <v/>
      </c>
      <c r="Y451" s="561" t="str">
        <f>IF(OR(TH!L447=TH!$Y$7,M451=TH!$Y$7),"x","")</f>
        <v/>
      </c>
      <c r="Z451" s="561" t="str">
        <f>IF(AND(B451&lt;=NKC!$N$8,B451&gt;=NKC!$M$8),"x","")</f>
        <v>x</v>
      </c>
      <c r="AA451" s="572"/>
      <c r="AB451" s="573"/>
    </row>
    <row r="452" spans="1:28" s="539" customFormat="1" ht="15.75" customHeight="1">
      <c r="A452" s="567" t="str">
        <f>IF(B452&lt;&gt;"",IF(AND(B452&gt;=_TM1,B452&lt;=_TM2,OR(TH!L474="1111",TH!M474="1111")),TH!D474,""),"")</f>
        <v/>
      </c>
      <c r="B452" s="568">
        <f t="shared" si="35"/>
        <v>3</v>
      </c>
      <c r="C452" s="349">
        <f t="shared" si="36"/>
        <v>42811</v>
      </c>
      <c r="D452" s="574"/>
      <c r="E452" s="349">
        <v>42811</v>
      </c>
      <c r="F452" s="279" t="s">
        <v>556</v>
      </c>
      <c r="G452" s="348" t="s">
        <v>826</v>
      </c>
      <c r="H452" s="507" t="s">
        <v>412</v>
      </c>
      <c r="I452" s="340">
        <v>2050</v>
      </c>
      <c r="J452" s="340">
        <v>8500</v>
      </c>
      <c r="K452" s="569">
        <f>ROUND(I452*J452,0)</f>
        <v>17425000</v>
      </c>
      <c r="L452" s="571" t="s">
        <v>238</v>
      </c>
      <c r="M452" s="571" t="s">
        <v>162</v>
      </c>
      <c r="N452" s="561" t="str">
        <f>IF(AND('331-CT'!$E$7=TH!H474,OR(L452="331",M452="331")),"331",IF(AND(OR(L452="131",M452="131"),H452='131-CT'!$E$7),"131",""))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IF(AND(OR(LEFT(TH!L474,2)="15",LEFT(TH!M474,2)="15"),'152-CT'!$J$8=TH!F474),"x","")</f>
        <v/>
      </c>
      <c r="W452" s="561" t="str">
        <f>IF(AND(OR(LEFT(TH!L474,2)="15",LEFT(TH!M474,2)="15"),TK!$E$7=TH!F474),"x","")</f>
        <v/>
      </c>
      <c r="X452" s="561" t="str">
        <f>IF(AND('341-CT'!$E$9=H452,OR(LEFT(L452,3)=$X$7,LEFT(M452,3)=$X$7)),"x","")</f>
        <v/>
      </c>
      <c r="Y452" s="561" t="str">
        <f>IF(OR(TH!L474=TH!$Y$7,M452=TH!$Y$7),"x","")</f>
        <v/>
      </c>
      <c r="Z452" s="561" t="str">
        <f>IF(AND(B452&lt;=NKC!$N$8,B452&gt;=NKC!$M$8),"x","")</f>
        <v>x</v>
      </c>
      <c r="AA452" s="572"/>
    </row>
    <row r="453" spans="1:28" s="539" customFormat="1" ht="15.75" customHeight="1">
      <c r="A453" s="567" t="str">
        <f>IF(B453&lt;&gt;"",IF(AND(B453&gt;=_TM1,B453&lt;=_TM2,OR(TH!L475="1111",TH!M475="1111")),TH!D475,""),"")</f>
        <v/>
      </c>
      <c r="B453" s="568">
        <f t="shared" si="35"/>
        <v>3</v>
      </c>
      <c r="C453" s="349">
        <f t="shared" si="36"/>
        <v>42811</v>
      </c>
      <c r="D453" s="574"/>
      <c r="E453" s="349">
        <v>42811</v>
      </c>
      <c r="F453" s="279" t="s">
        <v>824</v>
      </c>
      <c r="G453" s="348" t="s">
        <v>826</v>
      </c>
      <c r="H453" s="507" t="s">
        <v>412</v>
      </c>
      <c r="I453" s="340"/>
      <c r="J453" s="340"/>
      <c r="K453" s="569">
        <v>1742500</v>
      </c>
      <c r="L453" s="571" t="s">
        <v>238</v>
      </c>
      <c r="M453" s="571" t="s">
        <v>274</v>
      </c>
      <c r="N453" s="561" t="str">
        <f>IF(AND('331-CT'!$E$7=TH!H475,OR(L453="331",M453="331")),"331",IF(AND(OR(L453="131",M453="131"),H453='131-CT'!$E$7),"131",""))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/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IF(AND(OR(LEFT(TH!L475,2)="15",LEFT(TH!M475,2)="15"),'152-CT'!$J$8=TH!F475),"x","")</f>
        <v/>
      </c>
      <c r="W453" s="561" t="str">
        <f>IF(AND(OR(LEFT(TH!L475,2)="15",LEFT(TH!M475,2)="15"),TK!$E$7=TH!F475),"x","")</f>
        <v/>
      </c>
      <c r="X453" s="561" t="str">
        <f>IF(AND('341-CT'!$E$9=H453,OR(LEFT(L453,3)=$X$7,LEFT(M453,3)=$X$7)),"x","")</f>
        <v/>
      </c>
      <c r="Y453" s="561" t="str">
        <f>IF(OR(TH!L475=TH!$Y$7,M453=TH!$Y$7),"x","")</f>
        <v/>
      </c>
      <c r="Z453" s="561" t="str">
        <f>IF(AND(B453&lt;=NKC!$N$8,B453&gt;=NKC!$M$8),"x","")</f>
        <v>x</v>
      </c>
      <c r="AA453" s="572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5"/>
        <v>3</v>
      </c>
      <c r="C454" s="349">
        <f t="shared" si="36"/>
        <v>42812</v>
      </c>
      <c r="D454" s="574"/>
      <c r="E454" s="349">
        <v>42812</v>
      </c>
      <c r="F454" s="279" t="s">
        <v>551</v>
      </c>
      <c r="G454" s="348" t="s">
        <v>604</v>
      </c>
      <c r="H454" s="507" t="s">
        <v>647</v>
      </c>
      <c r="I454" s="340"/>
      <c r="J454" s="340"/>
      <c r="K454" s="569">
        <v>1800000</v>
      </c>
      <c r="L454" s="571" t="s">
        <v>45</v>
      </c>
      <c r="M454" s="571" t="s">
        <v>295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IF(B455&lt;&gt;"",IF(AND(B455&gt;=_TM1,B455&lt;=_TM2,OR(TH!L449="1111",TH!M449="1111")),TH!D449,""),"")</f>
        <v/>
      </c>
      <c r="B455" s="568">
        <f t="shared" si="35"/>
        <v>3</v>
      </c>
      <c r="C455" s="349">
        <f t="shared" si="36"/>
        <v>42812</v>
      </c>
      <c r="D455" s="574"/>
      <c r="E455" s="349">
        <v>42812</v>
      </c>
      <c r="F455" s="279" t="s">
        <v>552</v>
      </c>
      <c r="G455" s="348" t="s">
        <v>604</v>
      </c>
      <c r="H455" s="507" t="s">
        <v>647</v>
      </c>
      <c r="I455" s="340"/>
      <c r="J455" s="340"/>
      <c r="K455" s="569">
        <v>180000</v>
      </c>
      <c r="L455" s="571" t="s">
        <v>45</v>
      </c>
      <c r="M455" s="571" t="s">
        <v>274</v>
      </c>
      <c r="N455" s="561" t="str">
        <f>IF(AND('331-CT'!$E$7=TH!H449,OR(L455="331",M455="331")),"331",IF(AND(OR(L455="131",M455="131"),H455='131-CT'!$E$7),"131",""))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>x</v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IF(AND(OR(LEFT(TH!L449,2)="15",LEFT(TH!M449,2)="15"),'152-CT'!$J$8=TH!F449),"x","")</f>
        <v/>
      </c>
      <c r="W455" s="561" t="str">
        <f>IF(AND(OR(LEFT(TH!L449,2)="15",LEFT(TH!M449,2)="15"),TK!$E$7=TH!F449),"x","")</f>
        <v/>
      </c>
      <c r="X455" s="561" t="str">
        <f>IF(AND('341-CT'!$E$9=H455,OR(LEFT(L455,3)=$X$7,LEFT(M455,3)=$X$7)),"x","")</f>
        <v/>
      </c>
      <c r="Y455" s="561" t="str">
        <f>IF(OR(TH!L449=TH!$Y$7,M455=TH!$Y$7),"x","")</f>
        <v/>
      </c>
      <c r="Z455" s="561" t="str">
        <f>IF(AND(B455&lt;=NKC!$N$8,B455&gt;=NKC!$M$8),"x","")</f>
        <v>x</v>
      </c>
      <c r="AA455" s="572"/>
      <c r="AB455" s="573"/>
    </row>
    <row r="456" spans="1:28" s="539" customFormat="1" ht="15.75" customHeight="1">
      <c r="A456" s="567" t="str">
        <f>IF(B456&lt;&gt;"",IF(AND(B456&gt;=_TM1,B456&lt;=_TM2,OR(TH!L450="1111",TH!M450="1111")),TH!D450,""),"")</f>
        <v/>
      </c>
      <c r="B456" s="568">
        <f t="shared" si="35"/>
        <v>3</v>
      </c>
      <c r="C456" s="349">
        <f t="shared" si="36"/>
        <v>42814</v>
      </c>
      <c r="D456" s="574"/>
      <c r="E456" s="349">
        <v>42814</v>
      </c>
      <c r="F456" s="279" t="s">
        <v>557</v>
      </c>
      <c r="G456" s="348" t="s">
        <v>605</v>
      </c>
      <c r="H456" s="507" t="s">
        <v>305</v>
      </c>
      <c r="I456" s="340">
        <v>1700</v>
      </c>
      <c r="J456" s="340">
        <v>35000</v>
      </c>
      <c r="K456" s="569">
        <f>ROUND(I456*J456,0)</f>
        <v>59500000</v>
      </c>
      <c r="L456" s="571" t="s">
        <v>238</v>
      </c>
      <c r="M456" s="571" t="s">
        <v>162</v>
      </c>
      <c r="N456" s="561" t="str">
        <f>IF(AND('331-CT'!$E$7=TH!H450,OR(L456="331",M456="331")),"331",IF(AND(OR(L456="131",M456="131"),H456='131-CT'!$E$7),"131",""))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IF(AND(OR(LEFT(TH!L450,2)="15",LEFT(TH!M450,2)="15"),'152-CT'!$J$8=TH!F450),"x","")</f>
        <v/>
      </c>
      <c r="W456" s="561" t="str">
        <f>IF(AND(OR(LEFT(TH!L450,2)="15",LEFT(TH!M450,2)="15"),TK!$E$7=TH!F450),"x","")</f>
        <v/>
      </c>
      <c r="X456" s="561" t="str">
        <f>IF(AND('341-CT'!$E$9=H456,OR(LEFT(L456,3)=$X$7,LEFT(M456,3)=$X$7)),"x","")</f>
        <v/>
      </c>
      <c r="Y456" s="561" t="str">
        <f>IF(OR(TH!L450=TH!$Y$7,M456=TH!$Y$7),"x","")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IF(B457&lt;&gt;"",IF(AND(B457&gt;=_TM1,B457&lt;=_TM2,OR(TH!L451="1111",TH!M451="1111")),TH!D451,""),"")</f>
        <v/>
      </c>
      <c r="B457" s="568">
        <f t="shared" si="35"/>
        <v>3</v>
      </c>
      <c r="C457" s="349">
        <f t="shared" si="36"/>
        <v>42814</v>
      </c>
      <c r="D457" s="574"/>
      <c r="E457" s="349">
        <v>42814</v>
      </c>
      <c r="F457" s="279" t="s">
        <v>558</v>
      </c>
      <c r="G457" s="348" t="s">
        <v>605</v>
      </c>
      <c r="H457" s="507" t="s">
        <v>305</v>
      </c>
      <c r="I457" s="340">
        <v>1500</v>
      </c>
      <c r="J457" s="340">
        <v>32500</v>
      </c>
      <c r="K457" s="569">
        <f>ROUND(I457*J457,0)</f>
        <v>48750000</v>
      </c>
      <c r="L457" s="571" t="s">
        <v>238</v>
      </c>
      <c r="M457" s="571" t="s">
        <v>162</v>
      </c>
      <c r="N457" s="561" t="str">
        <f>IF(AND('331-CT'!$E$7=TH!H451,OR(L457="331",M457="331")),"331",IF(AND(OR(L457="131",M457="131"),H457='131-CT'!$E$7),"131",""))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IF(AND(OR(LEFT(TH!L451,2)="15",LEFT(TH!M451,2)="15"),'152-CT'!$J$8=TH!F451),"x","")</f>
        <v/>
      </c>
      <c r="W457" s="561" t="str">
        <f>IF(AND(OR(LEFT(TH!L451,2)="15",LEFT(TH!M451,2)="15"),TK!$E$7=TH!F451),"x","")</f>
        <v/>
      </c>
      <c r="X457" s="561" t="str">
        <f>IF(AND('341-CT'!$E$9=H457,OR(LEFT(L457,3)=$X$7,LEFT(M457,3)=$X$7)),"x","")</f>
        <v/>
      </c>
      <c r="Y457" s="561" t="str">
        <f>IF(OR(TH!L451=TH!$Y$7,M457=TH!$Y$7),"x","")</f>
        <v/>
      </c>
      <c r="Z457" s="561" t="str">
        <f>IF(AND(B457&lt;=NKC!$N$8,B457&gt;=NKC!$M$8),"x","")</f>
        <v>x</v>
      </c>
      <c r="AA457" s="572"/>
    </row>
    <row r="458" spans="1:28" s="539" customFormat="1" ht="15.75" customHeight="1">
      <c r="A458" s="567" t="str">
        <f>IF(B458&lt;&gt;"",IF(AND(B458&gt;=_TM1,B458&lt;=_TM2,OR(TH!L452="1111",TH!M452="1111")),TH!D452,""),"")</f>
        <v/>
      </c>
      <c r="B458" s="568">
        <f t="shared" si="35"/>
        <v>3</v>
      </c>
      <c r="C458" s="349">
        <f t="shared" si="36"/>
        <v>42814</v>
      </c>
      <c r="D458" s="574"/>
      <c r="E458" s="349">
        <v>42814</v>
      </c>
      <c r="F458" s="279" t="s">
        <v>294</v>
      </c>
      <c r="G458" s="348" t="s">
        <v>605</v>
      </c>
      <c r="H458" s="507" t="s">
        <v>305</v>
      </c>
      <c r="I458" s="340">
        <v>4600</v>
      </c>
      <c r="J458" s="340">
        <v>18500</v>
      </c>
      <c r="K458" s="569">
        <f>ROUND(I458*J458,0)</f>
        <v>85100000</v>
      </c>
      <c r="L458" s="571" t="s">
        <v>238</v>
      </c>
      <c r="M458" s="571" t="s">
        <v>162</v>
      </c>
      <c r="N458" s="561" t="str">
        <f>IF(AND('331-CT'!$E$7=TH!H452,OR(L458="331",M458="331")),"331",IF(AND(OR(L458="131",M458="131"),H458='131-CT'!$E$7),"131",""))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IF(AND(OR(LEFT(TH!L452,2)="15",LEFT(TH!M452,2)="15"),'152-CT'!$J$8=TH!F452),"x","")</f>
        <v/>
      </c>
      <c r="W458" s="561" t="str">
        <f>IF(AND(OR(LEFT(TH!L452,2)="15",LEFT(TH!M452,2)="15"),TK!$E$7=TH!F452),"x","")</f>
        <v/>
      </c>
      <c r="X458" s="561" t="str">
        <f>IF(AND('341-CT'!$E$9=H458,OR(LEFT(L458,3)=$X$7,LEFT(M458,3)=$X$7)),"x","")</f>
        <v/>
      </c>
      <c r="Y458" s="561" t="str">
        <f>IF(OR(TH!L452=TH!$Y$7,M458=TH!$Y$7),"x","")</f>
        <v/>
      </c>
      <c r="Z458" s="561" t="str">
        <f>IF(AND(B458&lt;=NKC!$N$8,B458&gt;=NKC!$M$8),"x","")</f>
        <v>x</v>
      </c>
      <c r="AA458" s="572"/>
    </row>
    <row r="459" spans="1:28" s="539" customFormat="1" ht="15.75" customHeight="1">
      <c r="A459" s="567" t="str">
        <f>IF(B459&lt;&gt;"",IF(AND(B459&gt;=_TM1,B459&lt;=_TM2,OR(TH!L453="1111",TH!M453="1111")),TH!D453,""),"")</f>
        <v/>
      </c>
      <c r="B459" s="568">
        <f t="shared" si="35"/>
        <v>3</v>
      </c>
      <c r="C459" s="349">
        <f t="shared" si="36"/>
        <v>42814</v>
      </c>
      <c r="D459" s="574"/>
      <c r="E459" s="349">
        <v>42814</v>
      </c>
      <c r="F459" s="279" t="s">
        <v>556</v>
      </c>
      <c r="G459" s="348" t="s">
        <v>605</v>
      </c>
      <c r="H459" s="507" t="s">
        <v>305</v>
      </c>
      <c r="I459" s="340">
        <v>4500</v>
      </c>
      <c r="J459" s="340">
        <v>18500</v>
      </c>
      <c r="K459" s="569">
        <f>ROUND(I459*J459,0)</f>
        <v>83250000</v>
      </c>
      <c r="L459" s="571" t="s">
        <v>238</v>
      </c>
      <c r="M459" s="571" t="s">
        <v>162</v>
      </c>
      <c r="N459" s="561" t="str">
        <f>IF(AND('331-CT'!$E$7=TH!H453,OR(L459="331",M459="331")),"331",IF(AND(OR(L459="131",M459="131"),H459='131-CT'!$E$7),"131",""))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IF(AND(OR(LEFT(TH!L453,2)="15",LEFT(TH!M453,2)="15"),'152-CT'!$J$8=TH!F453),"x","")</f>
        <v/>
      </c>
      <c r="W459" s="561" t="str">
        <f>IF(AND(OR(LEFT(TH!L453,2)="15",LEFT(TH!M453,2)="15"),TK!$E$7=TH!F453),"x","")</f>
        <v/>
      </c>
      <c r="X459" s="561" t="str">
        <f>IF(AND('341-CT'!$E$9=H459,OR(LEFT(L459,3)=$X$7,LEFT(M459,3)=$X$7)),"x","")</f>
        <v/>
      </c>
      <c r="Y459" s="561" t="str">
        <f>IF(OR(TH!L453=TH!$Y$7,M459=TH!$Y$7),"x","")</f>
        <v/>
      </c>
      <c r="Z459" s="561" t="str">
        <f>IF(AND(B459&lt;=NKC!$N$8,B459&gt;=NKC!$M$8),"x","")</f>
        <v>x</v>
      </c>
      <c r="AA459" s="572"/>
    </row>
    <row r="460" spans="1:28" s="539" customFormat="1" ht="15.75" customHeight="1">
      <c r="A460" s="567" t="str">
        <f>IF(B460&lt;&gt;"",IF(AND(B460&gt;=_TM1,B460&lt;=_TM2,OR(TH!L454="1111",TH!M454="1111")),TH!D454,""),"")</f>
        <v/>
      </c>
      <c r="B460" s="568">
        <f t="shared" si="35"/>
        <v>3</v>
      </c>
      <c r="C460" s="349">
        <f t="shared" si="36"/>
        <v>42814</v>
      </c>
      <c r="D460" s="574"/>
      <c r="E460" s="349">
        <v>42814</v>
      </c>
      <c r="F460" s="279" t="s">
        <v>545</v>
      </c>
      <c r="G460" s="348" t="s">
        <v>605</v>
      </c>
      <c r="H460" s="507" t="s">
        <v>305</v>
      </c>
      <c r="I460" s="340"/>
      <c r="J460" s="340"/>
      <c r="K460" s="569">
        <v>27660000</v>
      </c>
      <c r="L460" s="571" t="s">
        <v>238</v>
      </c>
      <c r="M460" s="571" t="s">
        <v>274</v>
      </c>
      <c r="N460" s="561" t="str">
        <f>IF(AND('331-CT'!$E$7=TH!H454,OR(L460="331",M460="331")),"331",IF(AND(OR(L460="131",M460="131"),H460='131-CT'!$E$7),"131",""))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IF(AND(OR(LEFT(TH!L454,2)="15",LEFT(TH!M454,2)="15"),'152-CT'!$J$8=TH!F454),"x","")</f>
        <v/>
      </c>
      <c r="W460" s="561" t="str">
        <f>IF(AND(OR(LEFT(TH!L454,2)="15",LEFT(TH!M454,2)="15"),TK!$E$7=TH!F454),"x","")</f>
        <v/>
      </c>
      <c r="X460" s="561" t="str">
        <f>IF(AND('341-CT'!$E$9=H460,OR(LEFT(L460,3)=$X$7,LEFT(M460,3)=$X$7)),"x","")</f>
        <v/>
      </c>
      <c r="Y460" s="561" t="str">
        <f>IF(OR(TH!L454=TH!$Y$7,M460=TH!$Y$7),"x","")</f>
        <v/>
      </c>
      <c r="Z460" s="561" t="str">
        <f>IF(AND(B460&lt;=NKC!$N$8,B460&gt;=NKC!$M$8),"x","")</f>
        <v>x</v>
      </c>
      <c r="AA460" s="572"/>
      <c r="AB460" s="573"/>
    </row>
    <row r="461" spans="1:28" s="539" customFormat="1" ht="15.75" customHeight="1">
      <c r="A461" s="567" t="str">
        <f>IF(B461&lt;&gt;"",IF(AND(B461&gt;=_TM1,B461&lt;=_TM2,OR(TH!L455="1111",TH!M455="1111")),TH!D455,""),"")</f>
        <v/>
      </c>
      <c r="B461" s="568">
        <f t="shared" si="35"/>
        <v>3</v>
      </c>
      <c r="C461" s="349">
        <f t="shared" si="36"/>
        <v>42814</v>
      </c>
      <c r="D461" s="574"/>
      <c r="E461" s="349">
        <v>42814</v>
      </c>
      <c r="F461" s="279" t="s">
        <v>649</v>
      </c>
      <c r="G461" s="348" t="s">
        <v>606</v>
      </c>
      <c r="H461" s="507" t="s">
        <v>648</v>
      </c>
      <c r="I461" s="340">
        <v>250</v>
      </c>
      <c r="J461" s="340">
        <v>7800</v>
      </c>
      <c r="K461" s="569">
        <f>ROUND(I461*J461,0)</f>
        <v>1950000</v>
      </c>
      <c r="L461" s="571" t="s">
        <v>238</v>
      </c>
      <c r="M461" s="571" t="s">
        <v>162</v>
      </c>
      <c r="N461" s="561" t="str">
        <f>IF(AND('331-CT'!$E$7=TH!H455,OR(L461="331",M461="331")),"331",IF(AND(OR(L461="131",M461="131"),H461='131-CT'!$E$7),"131",""))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IF(AND(OR(LEFT(TH!L455,2)="15",LEFT(TH!M455,2)="15"),'152-CT'!$J$8=TH!F455),"x","")</f>
        <v/>
      </c>
      <c r="W461" s="561" t="str">
        <f>IF(AND(OR(LEFT(TH!L455,2)="15",LEFT(TH!M455,2)="15"),TK!$E$7=TH!F455),"x","")</f>
        <v/>
      </c>
      <c r="X461" s="561" t="str">
        <f>IF(AND('341-CT'!$E$9=H461,OR(LEFT(L461,3)=$X$7,LEFT(M461,3)=$X$7)),"x","")</f>
        <v/>
      </c>
      <c r="Y461" s="561" t="str">
        <f>IF(OR(TH!L455=TH!$Y$7,M461=TH!$Y$7),"x","")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IF(B462&lt;&gt;"",IF(AND(B462&gt;=_TM1,B462&lt;=_TM2,OR(TH!L456="1111",TH!M456="1111")),TH!D456,""),"")</f>
        <v/>
      </c>
      <c r="B462" s="568">
        <f t="shared" si="35"/>
        <v>3</v>
      </c>
      <c r="C462" s="349">
        <f t="shared" si="36"/>
        <v>42814</v>
      </c>
      <c r="D462" s="574"/>
      <c r="E462" s="349">
        <v>42814</v>
      </c>
      <c r="F462" s="279" t="s">
        <v>650</v>
      </c>
      <c r="G462" s="348" t="s">
        <v>606</v>
      </c>
      <c r="H462" s="507" t="s">
        <v>648</v>
      </c>
      <c r="I462" s="340">
        <v>50</v>
      </c>
      <c r="J462" s="340">
        <v>13500</v>
      </c>
      <c r="K462" s="569">
        <f>ROUND(I462*J462,0)</f>
        <v>675000</v>
      </c>
      <c r="L462" s="571" t="s">
        <v>238</v>
      </c>
      <c r="M462" s="571" t="s">
        <v>162</v>
      </c>
      <c r="N462" s="561" t="str">
        <f>IF(AND('331-CT'!$E$7=TH!H456,OR(L462="331",M462="331")),"331",IF(AND(OR(L462="131",M462="131"),H462='131-CT'!$E$7),"131",""))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IF(AND(OR(LEFT(TH!L456,2)="15",LEFT(TH!M456,2)="15"),'152-CT'!$J$8=TH!F456),"x","")</f>
        <v/>
      </c>
      <c r="W462" s="561" t="str">
        <f>IF(AND(OR(LEFT(TH!L456,2)="15",LEFT(TH!M456,2)="15"),TK!$E$7=TH!F456),"x","")</f>
        <v/>
      </c>
      <c r="X462" s="561" t="str">
        <f>IF(AND('341-CT'!$E$9=H462,OR(LEFT(L462,3)=$X$7,LEFT(M462,3)=$X$7)),"x","")</f>
        <v/>
      </c>
      <c r="Y462" s="561" t="str">
        <f>IF(OR(TH!L456=TH!$Y$7,M462=TH!$Y$7),"x","")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IF(B463&lt;&gt;"",IF(AND(B463&gt;=_TM1,B463&lt;=_TM2,OR(TH!L457="1111",TH!M457="1111")),TH!D457,""),"")</f>
        <v/>
      </c>
      <c r="B463" s="568">
        <f t="shared" si="35"/>
        <v>3</v>
      </c>
      <c r="C463" s="349">
        <f t="shared" si="36"/>
        <v>42814</v>
      </c>
      <c r="D463" s="574"/>
      <c r="E463" s="349">
        <v>42814</v>
      </c>
      <c r="F463" s="279" t="s">
        <v>651</v>
      </c>
      <c r="G463" s="348" t="s">
        <v>606</v>
      </c>
      <c r="H463" s="507" t="s">
        <v>648</v>
      </c>
      <c r="I463" s="340">
        <v>360</v>
      </c>
      <c r="J463" s="340">
        <v>22000</v>
      </c>
      <c r="K463" s="569">
        <f>ROUND(I463*J463,0)</f>
        <v>7920000</v>
      </c>
      <c r="L463" s="571" t="s">
        <v>238</v>
      </c>
      <c r="M463" s="571" t="s">
        <v>162</v>
      </c>
      <c r="N463" s="561" t="str">
        <f>IF(AND('331-CT'!$E$7=TH!H457,OR(L463="331",M463="331")),"331",IF(AND(OR(L463="131",M463="131"),H463='131-CT'!$E$7),"131",""))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IF(AND(OR(LEFT(TH!L457,2)="15",LEFT(TH!M457,2)="15"),'152-CT'!$J$8=TH!F457),"x","")</f>
        <v/>
      </c>
      <c r="W463" s="561" t="str">
        <f>IF(AND(OR(LEFT(TH!L457,2)="15",LEFT(TH!M457,2)="15"),TK!$E$7=TH!F457),"x","")</f>
        <v/>
      </c>
      <c r="X463" s="561" t="str">
        <f>IF(AND('341-CT'!$E$9=H463,OR(LEFT(L463,3)=$X$7,LEFT(M463,3)=$X$7)),"x","")</f>
        <v/>
      </c>
      <c r="Y463" s="561" t="str">
        <f>IF(OR(TH!L457=TH!$Y$7,M463=TH!$Y$7),"x","")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IF(B464&lt;&gt;"",IF(AND(B464&gt;=_TM1,B464&lt;=_TM2,OR(TH!L458="1111",TH!M458="1111")),TH!D458,""),"")</f>
        <v/>
      </c>
      <c r="B464" s="568">
        <f t="shared" si="35"/>
        <v>3</v>
      </c>
      <c r="C464" s="349">
        <f t="shared" si="36"/>
        <v>42814</v>
      </c>
      <c r="D464" s="574"/>
      <c r="E464" s="349">
        <v>42814</v>
      </c>
      <c r="F464" s="279" t="s">
        <v>652</v>
      </c>
      <c r="G464" s="348" t="s">
        <v>606</v>
      </c>
      <c r="H464" s="507" t="s">
        <v>648</v>
      </c>
      <c r="I464" s="340">
        <v>650</v>
      </c>
      <c r="J464" s="340">
        <v>8000</v>
      </c>
      <c r="K464" s="569">
        <f>ROUND(I464*J464,0)</f>
        <v>5200000</v>
      </c>
      <c r="L464" s="571" t="s">
        <v>238</v>
      </c>
      <c r="M464" s="571" t="s">
        <v>162</v>
      </c>
      <c r="N464" s="561" t="str">
        <f>IF(AND('331-CT'!$E$7=TH!H458,OR(L464="331",M464="331")),"331",IF(AND(OR(L464="131",M464="131"),H464='131-CT'!$E$7),"131",""))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IF(AND(OR(LEFT(TH!L458,2)="15",LEFT(TH!M458,2)="15"),'152-CT'!$J$8=TH!F458),"x","")</f>
        <v/>
      </c>
      <c r="W464" s="561" t="str">
        <f>IF(AND(OR(LEFT(TH!L458,2)="15",LEFT(TH!M458,2)="15"),TK!$E$7=TH!F458),"x","")</f>
        <v/>
      </c>
      <c r="X464" s="561" t="str">
        <f>IF(AND('341-CT'!$E$9=H464,OR(LEFT(L464,3)=$X$7,LEFT(M464,3)=$X$7)),"x","")</f>
        <v/>
      </c>
      <c r="Y464" s="561" t="str">
        <f>IF(OR(TH!L458=TH!$Y$7,M464=TH!$Y$7),"x","")</f>
        <v/>
      </c>
      <c r="Z464" s="561" t="str">
        <f>IF(AND(B464&lt;=NKC!$N$8,B464&gt;=NKC!$M$8),"x","")</f>
        <v>x</v>
      </c>
      <c r="AA464" s="572"/>
    </row>
    <row r="465" spans="1:28" s="539" customFormat="1" ht="15.75" customHeight="1">
      <c r="A465" s="567" t="str">
        <f>IF(B465&lt;&gt;"",IF(AND(B465&gt;=_TM1,B465&lt;=_TM2,OR(TH!L459="1111",TH!M459="1111")),TH!D459,""),"")</f>
        <v/>
      </c>
      <c r="B465" s="568">
        <f t="shared" si="35"/>
        <v>3</v>
      </c>
      <c r="C465" s="349">
        <f t="shared" si="36"/>
        <v>42814</v>
      </c>
      <c r="D465" s="574"/>
      <c r="E465" s="349">
        <v>42814</v>
      </c>
      <c r="F465" s="279" t="s">
        <v>819</v>
      </c>
      <c r="G465" s="348" t="s">
        <v>606</v>
      </c>
      <c r="H465" s="507" t="s">
        <v>648</v>
      </c>
      <c r="I465" s="340">
        <v>1</v>
      </c>
      <c r="J465" s="340">
        <v>2000000</v>
      </c>
      <c r="K465" s="569">
        <f>ROUND(I465*J465,0)</f>
        <v>2000000</v>
      </c>
      <c r="L465" s="571" t="s">
        <v>238</v>
      </c>
      <c r="M465" s="571" t="s">
        <v>162</v>
      </c>
      <c r="N465" s="561" t="str">
        <f>IF(AND('331-CT'!$E$7=TH!H459,OR(L465="331",M465="331")),"331",IF(AND(OR(L465="131",M465="131"),H465='131-CT'!$E$7),"131",""))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IF(AND(OR(LEFT(TH!L459,2)="15",LEFT(TH!M459,2)="15"),'152-CT'!$J$8=TH!F459),"x","")</f>
        <v/>
      </c>
      <c r="W465" s="561" t="str">
        <f>IF(AND(OR(LEFT(TH!L459,2)="15",LEFT(TH!M459,2)="15"),TK!$E$7=TH!F459),"x","")</f>
        <v/>
      </c>
      <c r="X465" s="561" t="str">
        <f>IF(AND('341-CT'!$E$9=H465,OR(LEFT(L465,3)=$X$7,LEFT(M465,3)=$X$7)),"x","")</f>
        <v/>
      </c>
      <c r="Y465" s="561" t="str">
        <f>IF(OR(TH!L459=TH!$Y$7,M465=TH!$Y$7),"x","")</f>
        <v/>
      </c>
      <c r="Z465" s="561" t="str">
        <f>IF(AND(B465&lt;=NKC!$N$8,B465&gt;=NKC!$M$8),"x","")</f>
        <v>x</v>
      </c>
      <c r="AA465" s="572"/>
    </row>
    <row r="466" spans="1:28" s="539" customFormat="1" ht="15.75" customHeight="1">
      <c r="A466" s="567" t="str">
        <f>IF(B466&lt;&gt;"",IF(AND(B466&gt;=_TM1,B466&lt;=_TM2,OR(TH!L460="1111",TH!M460="1111")),TH!D460,""),"")</f>
        <v/>
      </c>
      <c r="B466" s="568">
        <f t="shared" si="35"/>
        <v>3</v>
      </c>
      <c r="C466" s="349">
        <f t="shared" si="36"/>
        <v>42814</v>
      </c>
      <c r="D466" s="574"/>
      <c r="E466" s="349">
        <v>42814</v>
      </c>
      <c r="F466" s="279" t="s">
        <v>545</v>
      </c>
      <c r="G466" s="348" t="s">
        <v>606</v>
      </c>
      <c r="H466" s="507" t="s">
        <v>648</v>
      </c>
      <c r="I466" s="340"/>
      <c r="J466" s="340"/>
      <c r="K466" s="569">
        <v>1774500</v>
      </c>
      <c r="L466" s="571" t="s">
        <v>238</v>
      </c>
      <c r="M466" s="571" t="s">
        <v>274</v>
      </c>
      <c r="N466" s="561" t="str">
        <f>IF(AND('331-CT'!$E$7=TH!H460,OR(L466="331",M466="331")),"331",IF(AND(OR(L466="131",M466="131"),H466='131-CT'!$E$7),"131",""))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IF(AND(OR(LEFT(TH!L460,2)="15",LEFT(TH!M460,2)="15"),'152-CT'!$J$8=TH!F460),"x","")</f>
        <v/>
      </c>
      <c r="W466" s="561" t="str">
        <f>IF(AND(OR(LEFT(TH!L460,2)="15",LEFT(TH!M460,2)="15"),TK!$E$7=TH!F460),"x","")</f>
        <v/>
      </c>
      <c r="X466" s="561" t="str">
        <f>IF(AND('341-CT'!$E$9=H466,OR(LEFT(L466,3)=$X$7,LEFT(M466,3)=$X$7)),"x","")</f>
        <v/>
      </c>
      <c r="Y466" s="561" t="str">
        <f>IF(OR(TH!L460=TH!$Y$7,M466=TH!$Y$7),"x","")</f>
        <v/>
      </c>
      <c r="Z466" s="561" t="str">
        <f>IF(AND(B466&lt;=NKC!$N$8,B466&gt;=NKC!$M$8),"x","")</f>
        <v>x</v>
      </c>
      <c r="AA466" s="572"/>
      <c r="AB466" s="573"/>
    </row>
    <row r="467" spans="1:28" s="539" customFormat="1" ht="15.75" customHeight="1">
      <c r="A467" s="567" t="str">
        <f>IF(B467&lt;&gt;"",IF(AND(B467&gt;=_TM1,B467&lt;=_TM2,OR(TH!L461="1111",TH!M461="1111")),TH!D461,""),"")</f>
        <v/>
      </c>
      <c r="B467" s="568">
        <f t="shared" si="35"/>
        <v>3</v>
      </c>
      <c r="C467" s="349">
        <f t="shared" si="36"/>
        <v>42818</v>
      </c>
      <c r="D467" s="574"/>
      <c r="E467" s="349">
        <v>42818</v>
      </c>
      <c r="F467" s="279" t="s">
        <v>641</v>
      </c>
      <c r="G467" s="348" t="s">
        <v>607</v>
      </c>
      <c r="H467" s="506" t="s">
        <v>327</v>
      </c>
      <c r="I467" s="340">
        <v>310</v>
      </c>
      <c r="J467" s="340">
        <v>16900</v>
      </c>
      <c r="K467" s="569">
        <f>ROUND(I467*J467,0)</f>
        <v>5239000</v>
      </c>
      <c r="L467" s="571" t="s">
        <v>238</v>
      </c>
      <c r="M467" s="571" t="s">
        <v>162</v>
      </c>
      <c r="N467" s="561" t="str">
        <f>IF(AND('331-CT'!$E$7=TH!H461,OR(L467="331",M467="331")),"331",IF(AND(OR(L467="131",M467="131"),H467='131-CT'!$E$7),"131",""))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IF(AND(OR(LEFT(TH!L461,2)="15",LEFT(TH!M461,2)="15"),'152-CT'!$J$8=TH!F461),"x","")</f>
        <v/>
      </c>
      <c r="W467" s="561" t="str">
        <f>IF(AND(OR(LEFT(TH!L461,2)="15",LEFT(TH!M461,2)="15"),TK!$E$7=TH!F461),"x","")</f>
        <v/>
      </c>
      <c r="X467" s="561" t="str">
        <f>IF(AND('341-CT'!$E$9=H467,OR(LEFT(L467,3)=$X$7,LEFT(M467,3)=$X$7)),"x","")</f>
        <v/>
      </c>
      <c r="Y467" s="561" t="str">
        <f>IF(OR(TH!L461=TH!$Y$7,M467=TH!$Y$7),"x","")</f>
        <v/>
      </c>
      <c r="Z467" s="561" t="str">
        <f>IF(AND(B467&lt;=NKC!$N$8,B467&gt;=NKC!$M$8),"x","")</f>
        <v>x</v>
      </c>
      <c r="AA467" s="572"/>
    </row>
    <row r="468" spans="1:28" s="539" customFormat="1" ht="15.75" customHeight="1">
      <c r="A468" s="567" t="str">
        <f>IF(B468&lt;&gt;"",IF(AND(B468&gt;=_TM1,B468&lt;=_TM2,OR(TH!L462="1111",TH!M462="1111")),TH!D462,""),"")</f>
        <v/>
      </c>
      <c r="B468" s="568">
        <f t="shared" si="35"/>
        <v>3</v>
      </c>
      <c r="C468" s="349">
        <f t="shared" si="36"/>
        <v>42818</v>
      </c>
      <c r="D468" s="574"/>
      <c r="E468" s="349">
        <v>42818</v>
      </c>
      <c r="F468" s="279" t="s">
        <v>640</v>
      </c>
      <c r="G468" s="348" t="s">
        <v>607</v>
      </c>
      <c r="H468" s="506" t="s">
        <v>327</v>
      </c>
      <c r="I468" s="340">
        <v>620</v>
      </c>
      <c r="J468" s="340">
        <v>2500</v>
      </c>
      <c r="K468" s="569">
        <f>ROUND(I468*J468,0)</f>
        <v>1550000</v>
      </c>
      <c r="L468" s="571" t="s">
        <v>238</v>
      </c>
      <c r="M468" s="571" t="s">
        <v>162</v>
      </c>
      <c r="N468" s="561" t="str">
        <f>IF(AND('331-CT'!$E$7=TH!H462,OR(L468="331",M468="331")),"331",IF(AND(OR(L468="131",M468="131"),H468='131-CT'!$E$7),"131",""))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IF(AND(OR(LEFT(TH!L462,2)="15",LEFT(TH!M462,2)="15"),'152-CT'!$J$8=TH!F462),"x","")</f>
        <v/>
      </c>
      <c r="W468" s="561" t="str">
        <f>IF(AND(OR(LEFT(TH!L462,2)="15",LEFT(TH!M462,2)="15"),TK!$E$7=TH!F462),"x","")</f>
        <v/>
      </c>
      <c r="X468" s="561" t="str">
        <f>IF(AND('341-CT'!$E$9=H468,OR(LEFT(L468,3)=$X$7,LEFT(M468,3)=$X$7)),"x","")</f>
        <v/>
      </c>
      <c r="Y468" s="561" t="str">
        <f>IF(OR(TH!L462=TH!$Y$7,M468=TH!$Y$7),"x","")</f>
        <v/>
      </c>
      <c r="Z468" s="561" t="str">
        <f>IF(AND(B468&lt;=NKC!$N$8,B468&gt;=NKC!$M$8),"x","")</f>
        <v>x</v>
      </c>
      <c r="AA468" s="572"/>
    </row>
    <row r="469" spans="1:28" s="539" customFormat="1" ht="15.75" customHeight="1">
      <c r="A469" s="567" t="str">
        <f>IF(B469&lt;&gt;"",IF(AND(B469&gt;=_TM1,B469&lt;=_TM2,OR(TH!L463="1111",TH!M463="1111")),TH!D463,""),"")</f>
        <v/>
      </c>
      <c r="B469" s="568">
        <f t="shared" si="35"/>
        <v>3</v>
      </c>
      <c r="C469" s="349">
        <f t="shared" si="36"/>
        <v>42818</v>
      </c>
      <c r="D469" s="574"/>
      <c r="E469" s="349">
        <v>42818</v>
      </c>
      <c r="F469" s="279" t="s">
        <v>545</v>
      </c>
      <c r="G469" s="348" t="s">
        <v>607</v>
      </c>
      <c r="H469" s="506" t="s">
        <v>327</v>
      </c>
      <c r="I469" s="340"/>
      <c r="J469" s="340"/>
      <c r="K469" s="569">
        <v>678900</v>
      </c>
      <c r="L469" s="571" t="s">
        <v>238</v>
      </c>
      <c r="M469" s="571" t="s">
        <v>274</v>
      </c>
      <c r="N469" s="561" t="str">
        <f>IF(AND('331-CT'!$E$7=TH!H463,OR(L469="331",M469="331")),"331",IF(AND(OR(L469="131",M469="131"),H469='131-CT'!$E$7),"131",""))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/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IF(AND(OR(LEFT(TH!L463,2)="15",LEFT(TH!M463,2)="15"),'152-CT'!$J$8=TH!F463),"x","")</f>
        <v/>
      </c>
      <c r="W469" s="561" t="str">
        <f>IF(AND(OR(LEFT(TH!L463,2)="15",LEFT(TH!M463,2)="15"),TK!$E$7=TH!F463),"x","")</f>
        <v/>
      </c>
      <c r="X469" s="561" t="str">
        <f>IF(AND('341-CT'!$E$9=H469,OR(LEFT(L469,3)=$X$7,LEFT(M469,3)=$X$7)),"x","")</f>
        <v/>
      </c>
      <c r="Y469" s="561" t="str">
        <f>IF(OR(TH!L463=TH!$Y$7,M469=TH!$Y$7),"x","")</f>
        <v/>
      </c>
      <c r="Z469" s="561" t="str">
        <f>IF(AND(B469&lt;=NKC!$N$8,B469&gt;=NKC!$M$8),"x","")</f>
        <v>x</v>
      </c>
      <c r="AA469" s="572"/>
      <c r="AB469" s="573"/>
    </row>
    <row r="470" spans="1:28" s="539" customFormat="1" ht="15.75" customHeight="1">
      <c r="A470" s="567" t="str">
        <f>IF(B470&lt;&gt;"",IF(AND(B470&gt;=_TM1,B470&lt;=_TM2,OR(TH!L464="1111",TH!M464="1111")),TH!D464,""),"")</f>
        <v/>
      </c>
      <c r="B470" s="568">
        <f t="shared" si="35"/>
        <v>3</v>
      </c>
      <c r="C470" s="349">
        <f t="shared" si="36"/>
        <v>42819</v>
      </c>
      <c r="D470" s="574"/>
      <c r="E470" s="349">
        <v>42819</v>
      </c>
      <c r="F470" s="279" t="s">
        <v>551</v>
      </c>
      <c r="G470" s="348" t="s">
        <v>608</v>
      </c>
      <c r="H470" s="507" t="s">
        <v>653</v>
      </c>
      <c r="I470" s="340"/>
      <c r="J470" s="340"/>
      <c r="K470" s="569">
        <v>6440000</v>
      </c>
      <c r="L470" s="571" t="s">
        <v>45</v>
      </c>
      <c r="M470" s="571" t="s">
        <v>295</v>
      </c>
      <c r="N470" s="561" t="str">
        <f>IF(AND('331-CT'!$E$7=TH!H464,OR(L470="331",M470="331")),"331",IF(AND(OR(L470="131",M470="131"),H470='131-CT'!$E$7),"131",""))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IF(AND(OR(LEFT(TH!L464,2)="15",LEFT(TH!M464,2)="15"),'152-CT'!$J$8=TH!F464),"x","")</f>
        <v/>
      </c>
      <c r="W470" s="561" t="str">
        <f>IF(AND(OR(LEFT(TH!L464,2)="15",LEFT(TH!M464,2)="15"),TK!$E$7=TH!F464),"x","")</f>
        <v/>
      </c>
      <c r="X470" s="561" t="str">
        <f>IF(AND('341-CT'!$E$9=H470,OR(LEFT(L470,3)=$X$7,LEFT(M470,3)=$X$7)),"x","")</f>
        <v/>
      </c>
      <c r="Y470" s="561" t="str">
        <f>IF(OR(TH!L464=TH!$Y$7,M470=TH!$Y$7),"x","")</f>
        <v/>
      </c>
      <c r="Z470" s="561" t="str">
        <f>IF(AND(B470&lt;=NKC!$N$8,B470&gt;=NKC!$M$8),"x","")</f>
        <v>x</v>
      </c>
      <c r="AA470" s="572"/>
      <c r="AB470" s="573"/>
    </row>
    <row r="471" spans="1:28" s="539" customFormat="1" ht="15.75" customHeight="1">
      <c r="A471" s="567" t="str">
        <f>IF(B471&lt;&gt;"",IF(AND(B471&gt;=_TM1,B471&lt;=_TM2,OR(TH!L465="1111",TH!M465="1111")),TH!D465,""),"")</f>
        <v/>
      </c>
      <c r="B471" s="568">
        <f t="shared" si="35"/>
        <v>3</v>
      </c>
      <c r="C471" s="349">
        <f t="shared" si="36"/>
        <v>42819</v>
      </c>
      <c r="D471" s="574"/>
      <c r="E471" s="349">
        <v>42819</v>
      </c>
      <c r="F471" s="279" t="s">
        <v>552</v>
      </c>
      <c r="G471" s="348" t="s">
        <v>608</v>
      </c>
      <c r="H471" s="507" t="s">
        <v>653</v>
      </c>
      <c r="I471" s="340"/>
      <c r="J471" s="340"/>
      <c r="K471" s="569">
        <v>644000</v>
      </c>
      <c r="L471" s="571" t="s">
        <v>45</v>
      </c>
      <c r="M471" s="571" t="s">
        <v>274</v>
      </c>
      <c r="N471" s="561" t="str">
        <f>IF(AND('331-CT'!$E$7=TH!H465,OR(L471="331",M471="331")),"331",IF(AND(OR(L471="131",M471="131"),H471='131-CT'!$E$7),"131",""))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>x</v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IF(AND(OR(LEFT(TH!L465,2)="15",LEFT(TH!M465,2)="15"),'152-CT'!$J$8=TH!F465),"x","")</f>
        <v/>
      </c>
      <c r="W471" s="561" t="str">
        <f>IF(AND(OR(LEFT(TH!L465,2)="15",LEFT(TH!M465,2)="15"),TK!$E$7=TH!F465),"x","")</f>
        <v/>
      </c>
      <c r="X471" s="561" t="str">
        <f>IF(AND('341-CT'!$E$9=H471,OR(LEFT(L471,3)=$X$7,LEFT(M471,3)=$X$7)),"x","")</f>
        <v/>
      </c>
      <c r="Y471" s="561" t="str">
        <f>IF(OR(TH!L465=TH!$Y$7,M471=TH!$Y$7),"x","")</f>
        <v/>
      </c>
      <c r="Z471" s="561" t="str">
        <f>IF(AND(B471&lt;=NKC!$N$8,B471&gt;=NKC!$M$8),"x","")</f>
        <v>x</v>
      </c>
      <c r="AA471" s="572"/>
      <c r="AB471" s="573"/>
    </row>
    <row r="472" spans="1:28" s="539" customFormat="1" ht="15.75" customHeight="1">
      <c r="A472" s="567" t="str">
        <f>IF(B472&lt;&gt;"",IF(AND(B472&gt;=_TM1,B472&lt;=_TM2,OR(TH!L476="1111",TH!M476="1111")),TH!D476,""),"")</f>
        <v/>
      </c>
      <c r="B472" s="568">
        <f t="shared" si="35"/>
        <v>3</v>
      </c>
      <c r="C472" s="349">
        <f t="shared" si="36"/>
        <v>42819</v>
      </c>
      <c r="D472" s="574"/>
      <c r="E472" s="349">
        <v>42819</v>
      </c>
      <c r="F472" s="279" t="s">
        <v>828</v>
      </c>
      <c r="G472" s="348" t="s">
        <v>827</v>
      </c>
      <c r="H472" s="507" t="s">
        <v>470</v>
      </c>
      <c r="I472" s="340">
        <v>500</v>
      </c>
      <c r="J472" s="340">
        <v>30000</v>
      </c>
      <c r="K472" s="569">
        <f>ROUND(I472*J472,0)</f>
        <v>15000000</v>
      </c>
      <c r="L472" s="571" t="s">
        <v>238</v>
      </c>
      <c r="M472" s="571" t="s">
        <v>162</v>
      </c>
      <c r="N472" s="561" t="str">
        <f>IF(AND('331-CT'!$E$7=TH!H476,OR(L472="331",M472="331")),"331",IF(AND(OR(L472="131",M472="131"),H472='131-CT'!$E$7),"131",""))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IF(AND(OR(LEFT(TH!L476,2)="15",LEFT(TH!M476,2)="15"),'152-CT'!$J$8=TH!F476),"x","")</f>
        <v/>
      </c>
      <c r="W472" s="561" t="str">
        <f>IF(AND(OR(LEFT(TH!L476,2)="15",LEFT(TH!M476,2)="15"),TK!$E$7=TH!F476),"x","")</f>
        <v/>
      </c>
      <c r="X472" s="561" t="str">
        <f>IF(AND('341-CT'!$E$9=H472,OR(LEFT(L472,3)=$X$7,LEFT(M472,3)=$X$7)),"x","")</f>
        <v/>
      </c>
      <c r="Y472" s="561" t="str">
        <f>IF(OR(TH!L476=TH!$Y$7,M472=TH!$Y$7),"x","")</f>
        <v/>
      </c>
      <c r="Z472" s="561" t="str">
        <f>IF(AND(B472&lt;=NKC!$N$8,B472&gt;=NKC!$M$8),"x","")</f>
        <v>x</v>
      </c>
      <c r="AA472" s="572"/>
    </row>
    <row r="473" spans="1:28" s="539" customFormat="1" ht="15.75" customHeight="1">
      <c r="A473" s="567" t="str">
        <f>IF(B473&lt;&gt;"",IF(AND(B473&gt;=_TM1,B473&lt;=_TM2,OR(TH!L477="1111",TH!M477="1111")),TH!D477,""),"")</f>
        <v/>
      </c>
      <c r="B473" s="568">
        <f t="shared" si="35"/>
        <v>3</v>
      </c>
      <c r="C473" s="349">
        <f t="shared" si="36"/>
        <v>42819</v>
      </c>
      <c r="D473" s="574"/>
      <c r="E473" s="349">
        <v>42819</v>
      </c>
      <c r="F473" s="279" t="s">
        <v>545</v>
      </c>
      <c r="G473" s="348" t="s">
        <v>827</v>
      </c>
      <c r="H473" s="507" t="s">
        <v>470</v>
      </c>
      <c r="I473" s="340"/>
      <c r="J473" s="340"/>
      <c r="K473" s="569">
        <v>1500000</v>
      </c>
      <c r="L473" s="571" t="s">
        <v>238</v>
      </c>
      <c r="M473" s="571" t="s">
        <v>274</v>
      </c>
      <c r="N473" s="561" t="str">
        <f>IF(AND('331-CT'!$E$7=TH!H477,OR(L473="331",M473="331")),"331",IF(AND(OR(L473="131",M473="131"),H473='131-CT'!$E$7),"131",""))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IF(AND(OR(LEFT(TH!L477,2)="15",LEFT(TH!M477,2)="15"),'152-CT'!$J$8=TH!F477),"x","")</f>
        <v/>
      </c>
      <c r="W473" s="561" t="str">
        <f>IF(AND(OR(LEFT(TH!L477,2)="15",LEFT(TH!M477,2)="15"),TK!$E$7=TH!F477),"x","")</f>
        <v/>
      </c>
      <c r="X473" s="561" t="str">
        <f>IF(AND('341-CT'!$E$9=H473,OR(LEFT(L473,3)=$X$7,LEFT(M473,3)=$X$7)),"x","")</f>
        <v/>
      </c>
      <c r="Y473" s="561" t="str">
        <f>IF(OR(TH!L477=TH!$Y$7,M473=TH!$Y$7),"x","")</f>
        <v/>
      </c>
      <c r="Z473" s="561" t="str">
        <f>IF(AND(B473&lt;=NKC!$N$8,B473&gt;=NKC!$M$8),"x","")</f>
        <v>x</v>
      </c>
      <c r="AA473" s="572"/>
    </row>
    <row r="474" spans="1:28" s="539" customFormat="1" ht="15.75" customHeight="1">
      <c r="A474" s="567" t="str">
        <f>IF(B474&lt;&gt;"",IF(AND(B474&gt;=_TM1,B474&lt;=_TM2,OR(TH!L466="1111",TH!M466="1111")),TH!D466,""),"")</f>
        <v/>
      </c>
      <c r="B474" s="568">
        <f t="shared" si="35"/>
        <v>3</v>
      </c>
      <c r="C474" s="349">
        <f t="shared" si="36"/>
        <v>42821</v>
      </c>
      <c r="D474" s="574"/>
      <c r="E474" s="349">
        <v>42821</v>
      </c>
      <c r="F474" s="279" t="s">
        <v>551</v>
      </c>
      <c r="G474" s="348" t="s">
        <v>609</v>
      </c>
      <c r="H474" s="507" t="s">
        <v>566</v>
      </c>
      <c r="I474" s="340"/>
      <c r="J474" s="340"/>
      <c r="K474" s="569">
        <v>1600000</v>
      </c>
      <c r="L474" s="571" t="s">
        <v>238</v>
      </c>
      <c r="M474" s="571" t="s">
        <v>295</v>
      </c>
      <c r="N474" s="561" t="str">
        <f>IF(AND('331-CT'!$E$7=TH!H466,OR(L474="331",M474="331")),"331",IF(AND(OR(L474="131",M474="131"),H474='131-CT'!$E$7),"131",""))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IF(AND(OR(LEFT(TH!L466,2)="15",LEFT(TH!M466,2)="15"),'152-CT'!$J$8=TH!F466),"x","")</f>
        <v/>
      </c>
      <c r="W474" s="561" t="str">
        <f>IF(AND(OR(LEFT(TH!L466,2)="15",LEFT(TH!M466,2)="15"),TK!$E$7=TH!F466),"x","")</f>
        <v/>
      </c>
      <c r="X474" s="561" t="str">
        <f>IF(AND('341-CT'!$E$9=H474,OR(LEFT(L474,3)=$X$7,LEFT(M474,3)=$X$7)),"x","")</f>
        <v/>
      </c>
      <c r="Y474" s="561" t="str">
        <f>IF(OR(TH!L466=TH!$Y$7,M474=TH!$Y$7),"x","")</f>
        <v/>
      </c>
      <c r="Z474" s="561" t="str">
        <f>IF(AND(B474&lt;=NKC!$N$8,B474&gt;=NKC!$M$8),"x","")</f>
        <v>x</v>
      </c>
      <c r="AA474" s="572"/>
      <c r="AB474" s="573"/>
    </row>
    <row r="475" spans="1:28" s="539" customFormat="1" ht="15.75" customHeight="1">
      <c r="A475" s="567" t="str">
        <f>IF(B475&lt;&gt;"",IF(AND(B475&gt;=_TM1,B475&lt;=_TM2,OR(TH!L467="1111",TH!M467="1111")),TH!D467,""),"")</f>
        <v/>
      </c>
      <c r="B475" s="568">
        <f t="shared" si="35"/>
        <v>3</v>
      </c>
      <c r="C475" s="349">
        <f t="shared" si="36"/>
        <v>42821</v>
      </c>
      <c r="D475" s="574"/>
      <c r="E475" s="349">
        <v>42821</v>
      </c>
      <c r="F475" s="279" t="s">
        <v>552</v>
      </c>
      <c r="G475" s="348" t="s">
        <v>609</v>
      </c>
      <c r="H475" s="507" t="s">
        <v>566</v>
      </c>
      <c r="I475" s="340"/>
      <c r="J475" s="340"/>
      <c r="K475" s="569">
        <v>160000</v>
      </c>
      <c r="L475" s="571" t="s">
        <v>238</v>
      </c>
      <c r="M475" s="571" t="s">
        <v>274</v>
      </c>
      <c r="N475" s="561" t="str">
        <f>IF(AND('331-CT'!$E$7=TH!H467,OR(L475="331",M475="331")),"331",IF(AND(OR(L475="131",M475="131"),H475='131-CT'!$E$7),"131",""))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/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IF(AND(OR(LEFT(TH!L467,2)="15",LEFT(TH!M467,2)="15"),'152-CT'!$J$8=TH!F467),"x","")</f>
        <v/>
      </c>
      <c r="W475" s="561" t="str">
        <f>IF(AND(OR(LEFT(TH!L467,2)="15",LEFT(TH!M467,2)="15"),TK!$E$7=TH!F467),"x","")</f>
        <v/>
      </c>
      <c r="X475" s="561" t="str">
        <f>IF(AND('341-CT'!$E$9=H475,OR(LEFT(L475,3)=$X$7,LEFT(M475,3)=$X$7)),"x","")</f>
        <v/>
      </c>
      <c r="Y475" s="561" t="str">
        <f>IF(OR(TH!L467=TH!$Y$7,M475=TH!$Y$7),"x","")</f>
        <v/>
      </c>
      <c r="Z475" s="561" t="str">
        <f>IF(AND(B475&lt;=NKC!$N$8,B475&gt;=NKC!$M$8),"x","")</f>
        <v>x</v>
      </c>
      <c r="AA475" s="572"/>
      <c r="AB475" s="573"/>
    </row>
    <row r="476" spans="1:28" s="539" customFormat="1" ht="15.75" customHeight="1">
      <c r="A476" s="567" t="str">
        <f>IF(B476&lt;&gt;"",IF(AND(B476&gt;=_TM1,B476&lt;=_TM2,OR(TH!L468="1111",TH!M468="1111")),TH!D468,""),"")</f>
        <v/>
      </c>
      <c r="B476" s="568">
        <f t="shared" si="35"/>
        <v>3</v>
      </c>
      <c r="C476" s="349">
        <f t="shared" si="36"/>
        <v>42821</v>
      </c>
      <c r="D476" s="574"/>
      <c r="E476" s="349">
        <v>42821</v>
      </c>
      <c r="F476" s="279" t="s">
        <v>551</v>
      </c>
      <c r="G476" s="348" t="s">
        <v>610</v>
      </c>
      <c r="H476" s="507" t="s">
        <v>654</v>
      </c>
      <c r="I476" s="340"/>
      <c r="J476" s="340"/>
      <c r="K476" s="569">
        <v>1400000</v>
      </c>
      <c r="L476" s="571" t="s">
        <v>45</v>
      </c>
      <c r="M476" s="571" t="s">
        <v>295</v>
      </c>
      <c r="N476" s="561" t="str">
        <f>IF(AND('331-CT'!$E$7=TH!H468,OR(L476="331",M476="331")),"331",IF(AND(OR(L476="131",M476="131"),H476='131-CT'!$E$7),"131",""))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IF(AND(OR(LEFT(TH!L468,2)="15",LEFT(TH!M468,2)="15"),'152-CT'!$J$8=TH!F468),"x","")</f>
        <v/>
      </c>
      <c r="W476" s="561" t="str">
        <f>IF(AND(OR(LEFT(TH!L468,2)="15",LEFT(TH!M468,2)="15"),TK!$E$7=TH!F468),"x","")</f>
        <v/>
      </c>
      <c r="X476" s="561" t="str">
        <f>IF(AND('341-CT'!$E$9=H476,OR(LEFT(L476,3)=$X$7,LEFT(M476,3)=$X$7)),"x","")</f>
        <v/>
      </c>
      <c r="Y476" s="561" t="str">
        <f>IF(OR(TH!L468=TH!$Y$7,M476=TH!$Y$7),"x","")</f>
        <v/>
      </c>
      <c r="Z476" s="561" t="str">
        <f>IF(AND(B476&lt;=NKC!$N$8,B476&gt;=NKC!$M$8),"x","")</f>
        <v>x</v>
      </c>
      <c r="AA476" s="572"/>
      <c r="AB476" s="573"/>
    </row>
    <row r="477" spans="1:28" s="539" customFormat="1" ht="15.75" customHeight="1">
      <c r="A477" s="567" t="str">
        <f>IF(B477&lt;&gt;"",IF(AND(B477&gt;=_TM1,B477&lt;=_TM2,OR(TH!L469="1111",TH!M469="1111")),TH!D469,""),"")</f>
        <v/>
      </c>
      <c r="B477" s="568">
        <f t="shared" si="35"/>
        <v>3</v>
      </c>
      <c r="C477" s="349">
        <f t="shared" si="36"/>
        <v>42821</v>
      </c>
      <c r="D477" s="574"/>
      <c r="E477" s="349">
        <v>42821</v>
      </c>
      <c r="F477" s="279" t="s">
        <v>552</v>
      </c>
      <c r="G477" s="348" t="s">
        <v>610</v>
      </c>
      <c r="H477" s="507" t="s">
        <v>654</v>
      </c>
      <c r="I477" s="340"/>
      <c r="J477" s="340"/>
      <c r="K477" s="569">
        <v>140000</v>
      </c>
      <c r="L477" s="571" t="s">
        <v>45</v>
      </c>
      <c r="M477" s="571" t="s">
        <v>274</v>
      </c>
      <c r="N477" s="561" t="str">
        <f>IF(AND('331-CT'!$E$7=TH!H469,OR(L477="331",M477="331")),"331",IF(AND(OR(L477="131",M477="131"),H477='131-CT'!$E$7),"131",""))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>x</v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IF(AND(OR(LEFT(TH!L469,2)="15",LEFT(TH!M469,2)="15"),'152-CT'!$J$8=TH!F469),"x","")</f>
        <v/>
      </c>
      <c r="W477" s="561" t="str">
        <f>IF(AND(OR(LEFT(TH!L469,2)="15",LEFT(TH!M469,2)="15"),TK!$E$7=TH!F469),"x","")</f>
        <v/>
      </c>
      <c r="X477" s="561" t="str">
        <f>IF(AND('341-CT'!$E$9=H477,OR(LEFT(L477,3)=$X$7,LEFT(M477,3)=$X$7)),"x","")</f>
        <v/>
      </c>
      <c r="Y477" s="561" t="str">
        <f>IF(OR(TH!L469=TH!$Y$7,M477=TH!$Y$7),"x","")</f>
        <v/>
      </c>
      <c r="Z477" s="561" t="str">
        <f>IF(AND(B477&lt;=NKC!$N$8,B477&gt;=NKC!$M$8),"x","")</f>
        <v>x</v>
      </c>
      <c r="AA477" s="572"/>
      <c r="AB477" s="573"/>
    </row>
    <row r="478" spans="1:28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5"/>
        <v>3</v>
      </c>
      <c r="C478" s="349">
        <f t="shared" si="36"/>
        <v>42825</v>
      </c>
      <c r="D478" s="574"/>
      <c r="E478" s="349">
        <v>42825</v>
      </c>
      <c r="F478" s="279" t="s">
        <v>831</v>
      </c>
      <c r="G478" s="348" t="s">
        <v>829</v>
      </c>
      <c r="H478" s="507" t="s">
        <v>830</v>
      </c>
      <c r="I478" s="340">
        <v>100</v>
      </c>
      <c r="J478" s="340">
        <v>14415</v>
      </c>
      <c r="K478" s="569">
        <f>ROUND(I478*J478,0)</f>
        <v>1441500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8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5"/>
        <v>3</v>
      </c>
      <c r="C479" s="349">
        <f t="shared" si="36"/>
        <v>42825</v>
      </c>
      <c r="D479" s="574"/>
      <c r="E479" s="349">
        <v>42825</v>
      </c>
      <c r="F479" s="279" t="s">
        <v>832</v>
      </c>
      <c r="G479" s="348" t="s">
        <v>829</v>
      </c>
      <c r="H479" s="507" t="s">
        <v>830</v>
      </c>
      <c r="I479" s="340">
        <v>100</v>
      </c>
      <c r="J479" s="340">
        <v>8681</v>
      </c>
      <c r="K479" s="569">
        <f>ROUND(I479*J479,0)</f>
        <v>868100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8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5"/>
        <v>3</v>
      </c>
      <c r="C480" s="349">
        <f t="shared" si="36"/>
        <v>42825</v>
      </c>
      <c r="D480" s="574"/>
      <c r="E480" s="349">
        <v>42825</v>
      </c>
      <c r="F480" s="279" t="s">
        <v>833</v>
      </c>
      <c r="G480" s="348" t="s">
        <v>829</v>
      </c>
      <c r="H480" s="507" t="s">
        <v>830</v>
      </c>
      <c r="I480" s="340">
        <v>200</v>
      </c>
      <c r="J480" s="340">
        <v>3412</v>
      </c>
      <c r="K480" s="569">
        <f>ROUND(I480*J480,0)</f>
        <v>682400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5"/>
        <v>3</v>
      </c>
      <c r="C481" s="349">
        <f t="shared" si="36"/>
        <v>42825</v>
      </c>
      <c r="D481" s="574"/>
      <c r="E481" s="349">
        <v>42825</v>
      </c>
      <c r="F481" s="279" t="s">
        <v>834</v>
      </c>
      <c r="G481" s="348" t="s">
        <v>829</v>
      </c>
      <c r="H481" s="507" t="s">
        <v>830</v>
      </c>
      <c r="I481" s="340">
        <v>200</v>
      </c>
      <c r="J481" s="340">
        <v>2028</v>
      </c>
      <c r="K481" s="569">
        <f>ROUND(I481*J481,0)</f>
        <v>405600</v>
      </c>
      <c r="L481" s="571" t="s">
        <v>238</v>
      </c>
      <c r="M481" s="571" t="s">
        <v>162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5"/>
        <v>3</v>
      </c>
      <c r="C482" s="349">
        <f t="shared" si="36"/>
        <v>42825</v>
      </c>
      <c r="D482" s="574"/>
      <c r="E482" s="349">
        <v>42825</v>
      </c>
      <c r="F482" s="279" t="s">
        <v>545</v>
      </c>
      <c r="G482" s="348" t="s">
        <v>829</v>
      </c>
      <c r="H482" s="507" t="s">
        <v>830</v>
      </c>
      <c r="I482" s="340"/>
      <c r="J482" s="340"/>
      <c r="K482" s="569">
        <v>339760</v>
      </c>
      <c r="L482" s="571" t="s">
        <v>238</v>
      </c>
      <c r="M482" s="571" t="s">
        <v>274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5"/>
        <v>3</v>
      </c>
      <c r="C483" s="349">
        <f t="shared" si="36"/>
        <v>42825</v>
      </c>
      <c r="D483" s="574"/>
      <c r="E483" s="349">
        <v>42825</v>
      </c>
      <c r="F483" s="279" t="s">
        <v>836</v>
      </c>
      <c r="G483" s="348" t="s">
        <v>835</v>
      </c>
      <c r="H483" s="507" t="s">
        <v>410</v>
      </c>
      <c r="I483" s="340">
        <v>200</v>
      </c>
      <c r="J483" s="340">
        <v>7087</v>
      </c>
      <c r="K483" s="569">
        <f>ROUND(I483*J483,0)</f>
        <v>1417400</v>
      </c>
      <c r="L483" s="571" t="s">
        <v>238</v>
      </c>
      <c r="M483" s="571" t="s">
        <v>162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5"/>
        <v>3</v>
      </c>
      <c r="C484" s="349">
        <f t="shared" si="36"/>
        <v>42825</v>
      </c>
      <c r="D484" s="574"/>
      <c r="E484" s="349">
        <v>42825</v>
      </c>
      <c r="F484" s="279" t="s">
        <v>551</v>
      </c>
      <c r="G484" s="348" t="s">
        <v>835</v>
      </c>
      <c r="H484" s="507" t="s">
        <v>410</v>
      </c>
      <c r="I484" s="340"/>
      <c r="J484" s="340"/>
      <c r="K484" s="569">
        <v>400000</v>
      </c>
      <c r="L484" s="571" t="s">
        <v>238</v>
      </c>
      <c r="M484" s="571" t="s">
        <v>295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5"/>
        <v>3</v>
      </c>
      <c r="C485" s="349">
        <f t="shared" si="36"/>
        <v>42825</v>
      </c>
      <c r="D485" s="574"/>
      <c r="E485" s="349">
        <v>42825</v>
      </c>
      <c r="F485" s="279" t="s">
        <v>545</v>
      </c>
      <c r="G485" s="348" t="s">
        <v>835</v>
      </c>
      <c r="H485" s="507" t="s">
        <v>410</v>
      </c>
      <c r="I485" s="340"/>
      <c r="J485" s="340"/>
      <c r="K485" s="569">
        <v>181740</v>
      </c>
      <c r="L485" s="571" t="s">
        <v>238</v>
      </c>
      <c r="M485" s="571" t="s">
        <v>274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/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5"/>
        <v>3</v>
      </c>
      <c r="C486" s="349">
        <f t="shared" si="36"/>
        <v>42825</v>
      </c>
      <c r="D486" s="574"/>
      <c r="E486" s="349">
        <v>42825</v>
      </c>
      <c r="F486" s="279" t="s">
        <v>551</v>
      </c>
      <c r="G486" s="348" t="s">
        <v>837</v>
      </c>
      <c r="H486" s="507" t="s">
        <v>838</v>
      </c>
      <c r="I486" s="340"/>
      <c r="J486" s="340"/>
      <c r="K486" s="569">
        <v>6000000</v>
      </c>
      <c r="L486" s="571" t="s">
        <v>45</v>
      </c>
      <c r="M486" s="571" t="s">
        <v>295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5"/>
        <v>3</v>
      </c>
      <c r="C487" s="349">
        <f t="shared" si="36"/>
        <v>42825</v>
      </c>
      <c r="D487" s="574"/>
      <c r="E487" s="349">
        <v>42825</v>
      </c>
      <c r="F487" s="279" t="s">
        <v>552</v>
      </c>
      <c r="G487" s="348" t="s">
        <v>837</v>
      </c>
      <c r="H487" s="507" t="s">
        <v>838</v>
      </c>
      <c r="I487" s="340"/>
      <c r="J487" s="340"/>
      <c r="K487" s="569">
        <v>600000</v>
      </c>
      <c r="L487" s="571" t="s">
        <v>45</v>
      </c>
      <c r="M487" s="571" t="s">
        <v>274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5"/>
        <v>3</v>
      </c>
      <c r="C488" s="349">
        <f t="shared" si="36"/>
        <v>42825</v>
      </c>
      <c r="D488" s="574"/>
      <c r="E488" s="349">
        <v>42825</v>
      </c>
      <c r="F488" s="279" t="s">
        <v>551</v>
      </c>
      <c r="G488" s="348" t="s">
        <v>839</v>
      </c>
      <c r="H488" s="507" t="s">
        <v>564</v>
      </c>
      <c r="I488" s="340"/>
      <c r="J488" s="340"/>
      <c r="K488" s="569">
        <v>2500000</v>
      </c>
      <c r="L488" s="571" t="s">
        <v>45</v>
      </c>
      <c r="M488" s="571" t="s">
        <v>295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5"/>
        <v>3</v>
      </c>
      <c r="C489" s="349">
        <f t="shared" si="36"/>
        <v>42825</v>
      </c>
      <c r="D489" s="574"/>
      <c r="E489" s="349">
        <v>42825</v>
      </c>
      <c r="F489" s="279" t="s">
        <v>552</v>
      </c>
      <c r="G489" s="348" t="s">
        <v>839</v>
      </c>
      <c r="H489" s="507" t="s">
        <v>564</v>
      </c>
      <c r="I489" s="340"/>
      <c r="J489" s="340"/>
      <c r="K489" s="569">
        <v>250000</v>
      </c>
      <c r="L489" s="571" t="s">
        <v>45</v>
      </c>
      <c r="M489" s="571" t="s">
        <v>274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>x</v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5"/>
        <v>3</v>
      </c>
      <c r="C490" s="349">
        <f t="shared" si="36"/>
        <v>42825</v>
      </c>
      <c r="D490" s="574"/>
      <c r="E490" s="349">
        <v>42825</v>
      </c>
      <c r="F490" s="279" t="s">
        <v>844</v>
      </c>
      <c r="G490" s="348" t="s">
        <v>843</v>
      </c>
      <c r="H490" s="507" t="s">
        <v>306</v>
      </c>
      <c r="I490" s="340">
        <v>76</v>
      </c>
      <c r="J490" s="340">
        <v>19606</v>
      </c>
      <c r="K490" s="569">
        <f t="shared" ref="K490:K499" si="37">ROUND(I490*J490,0)</f>
        <v>1490056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5"/>
        <v>3</v>
      </c>
      <c r="C491" s="349">
        <f t="shared" si="36"/>
        <v>42825</v>
      </c>
      <c r="D491" s="574"/>
      <c r="E491" s="349">
        <v>42825</v>
      </c>
      <c r="F491" s="279" t="s">
        <v>804</v>
      </c>
      <c r="G491" s="348" t="s">
        <v>843</v>
      </c>
      <c r="H491" s="507" t="s">
        <v>306</v>
      </c>
      <c r="I491" s="340">
        <v>40</v>
      </c>
      <c r="J491" s="340">
        <v>69654</v>
      </c>
      <c r="K491" s="569">
        <f t="shared" si="37"/>
        <v>2786160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5"/>
        <v>3</v>
      </c>
      <c r="C492" s="349">
        <f t="shared" si="36"/>
        <v>42825</v>
      </c>
      <c r="D492" s="574"/>
      <c r="E492" s="349">
        <v>42825</v>
      </c>
      <c r="F492" s="279" t="s">
        <v>697</v>
      </c>
      <c r="G492" s="348" t="s">
        <v>843</v>
      </c>
      <c r="H492" s="507" t="s">
        <v>306</v>
      </c>
      <c r="I492" s="340">
        <v>14</v>
      </c>
      <c r="J492" s="340">
        <v>92736</v>
      </c>
      <c r="K492" s="569">
        <f t="shared" si="37"/>
        <v>1298304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5"/>
        <v>3</v>
      </c>
      <c r="C493" s="349">
        <f t="shared" si="36"/>
        <v>42825</v>
      </c>
      <c r="D493" s="574"/>
      <c r="E493" s="349">
        <v>42825</v>
      </c>
      <c r="F493" s="279" t="s">
        <v>673</v>
      </c>
      <c r="G493" s="348" t="s">
        <v>843</v>
      </c>
      <c r="H493" s="507" t="s">
        <v>306</v>
      </c>
      <c r="I493" s="340">
        <v>94</v>
      </c>
      <c r="J493" s="340">
        <v>30278</v>
      </c>
      <c r="K493" s="569">
        <f t="shared" si="37"/>
        <v>2846132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5"/>
        <v>3</v>
      </c>
      <c r="C494" s="349">
        <f t="shared" si="36"/>
        <v>42825</v>
      </c>
      <c r="D494" s="574"/>
      <c r="E494" s="349">
        <v>42825</v>
      </c>
      <c r="F494" s="279" t="s">
        <v>845</v>
      </c>
      <c r="G494" s="348" t="s">
        <v>843</v>
      </c>
      <c r="H494" s="507" t="s">
        <v>306</v>
      </c>
      <c r="I494" s="340">
        <v>24</v>
      </c>
      <c r="J494" s="340">
        <v>129903</v>
      </c>
      <c r="K494" s="569">
        <f t="shared" si="37"/>
        <v>3117672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5"/>
        <v>3</v>
      </c>
      <c r="C495" s="349">
        <f t="shared" si="36"/>
        <v>42825</v>
      </c>
      <c r="D495" s="574"/>
      <c r="E495" s="349">
        <v>42825</v>
      </c>
      <c r="F495" s="279" t="s">
        <v>846</v>
      </c>
      <c r="G495" s="348" t="s">
        <v>843</v>
      </c>
      <c r="H495" s="507" t="s">
        <v>306</v>
      </c>
      <c r="I495" s="340">
        <v>10</v>
      </c>
      <c r="J495" s="340">
        <v>29566</v>
      </c>
      <c r="K495" s="569">
        <f t="shared" si="37"/>
        <v>295660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5"/>
        <v>3</v>
      </c>
      <c r="C496" s="349">
        <f t="shared" si="36"/>
        <v>42825</v>
      </c>
      <c r="D496" s="574"/>
      <c r="E496" s="349">
        <v>42825</v>
      </c>
      <c r="F496" s="279" t="s">
        <v>719</v>
      </c>
      <c r="G496" s="348" t="s">
        <v>843</v>
      </c>
      <c r="H496" s="507" t="s">
        <v>306</v>
      </c>
      <c r="I496" s="340">
        <v>42</v>
      </c>
      <c r="J496" s="340">
        <v>14722</v>
      </c>
      <c r="K496" s="569">
        <f t="shared" si="37"/>
        <v>618324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5"/>
        <v>3</v>
      </c>
      <c r="C497" s="349">
        <f t="shared" si="36"/>
        <v>42825</v>
      </c>
      <c r="D497" s="574"/>
      <c r="E497" s="349">
        <v>42825</v>
      </c>
      <c r="F497" s="279" t="s">
        <v>698</v>
      </c>
      <c r="G497" s="348" t="s">
        <v>843</v>
      </c>
      <c r="H497" s="507" t="s">
        <v>306</v>
      </c>
      <c r="I497" s="340">
        <v>3</v>
      </c>
      <c r="J497" s="340">
        <v>62408</v>
      </c>
      <c r="K497" s="569">
        <f t="shared" si="37"/>
        <v>187224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5"/>
        <v>3</v>
      </c>
      <c r="C498" s="349">
        <f t="shared" si="36"/>
        <v>42825</v>
      </c>
      <c r="D498" s="574"/>
      <c r="E498" s="349">
        <v>42825</v>
      </c>
      <c r="F498" s="279" t="s">
        <v>847</v>
      </c>
      <c r="G498" s="348" t="s">
        <v>843</v>
      </c>
      <c r="H498" s="507" t="s">
        <v>306</v>
      </c>
      <c r="I498" s="340">
        <v>12</v>
      </c>
      <c r="J498" s="340">
        <v>99037</v>
      </c>
      <c r="K498" s="569">
        <f t="shared" si="37"/>
        <v>1188444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5"/>
        <v>3</v>
      </c>
      <c r="C499" s="349">
        <f t="shared" si="36"/>
        <v>42825</v>
      </c>
      <c r="D499" s="574"/>
      <c r="E499" s="349">
        <v>42825</v>
      </c>
      <c r="F499" s="279" t="s">
        <v>848</v>
      </c>
      <c r="G499" s="348" t="s">
        <v>843</v>
      </c>
      <c r="H499" s="507" t="s">
        <v>306</v>
      </c>
      <c r="I499" s="340">
        <v>12</v>
      </c>
      <c r="J499" s="340">
        <v>56007</v>
      </c>
      <c r="K499" s="569">
        <f t="shared" si="37"/>
        <v>672084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5"/>
        <v>3</v>
      </c>
      <c r="C500" s="349">
        <f t="shared" ref="C500:C509" si="38">E500</f>
        <v>42825</v>
      </c>
      <c r="D500" s="574"/>
      <c r="E500" s="349">
        <v>42825</v>
      </c>
      <c r="F500" s="279" t="s">
        <v>684</v>
      </c>
      <c r="G500" s="348" t="s">
        <v>843</v>
      </c>
      <c r="H500" s="507" t="s">
        <v>306</v>
      </c>
      <c r="I500" s="340">
        <v>24</v>
      </c>
      <c r="J500" s="340">
        <v>35511</v>
      </c>
      <c r="K500" s="569">
        <f t="shared" ref="K500:K509" si="39">ROUND(I500*J500,0)</f>
        <v>852264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5"/>
        <v>3</v>
      </c>
      <c r="C501" s="349">
        <f t="shared" si="38"/>
        <v>42825</v>
      </c>
      <c r="D501" s="574"/>
      <c r="E501" s="349">
        <v>42825</v>
      </c>
      <c r="F501" s="279" t="s">
        <v>849</v>
      </c>
      <c r="G501" s="348" t="s">
        <v>843</v>
      </c>
      <c r="H501" s="507" t="s">
        <v>306</v>
      </c>
      <c r="I501" s="340">
        <v>87</v>
      </c>
      <c r="J501" s="340">
        <v>72461</v>
      </c>
      <c r="K501" s="569">
        <f t="shared" si="39"/>
        <v>6304107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5"/>
        <v>3</v>
      </c>
      <c r="C502" s="349">
        <f t="shared" si="38"/>
        <v>42825</v>
      </c>
      <c r="D502" s="574"/>
      <c r="E502" s="349">
        <v>42825</v>
      </c>
      <c r="F502" s="279" t="s">
        <v>742</v>
      </c>
      <c r="G502" s="348" t="s">
        <v>843</v>
      </c>
      <c r="H502" s="507" t="s">
        <v>306</v>
      </c>
      <c r="I502" s="340">
        <v>8</v>
      </c>
      <c r="J502" s="340">
        <v>232050</v>
      </c>
      <c r="K502" s="569">
        <f t="shared" si="39"/>
        <v>1856400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5"/>
        <v>3</v>
      </c>
      <c r="C503" s="349">
        <f t="shared" si="38"/>
        <v>42825</v>
      </c>
      <c r="D503" s="574"/>
      <c r="E503" s="349">
        <v>42825</v>
      </c>
      <c r="F503" s="279" t="s">
        <v>738</v>
      </c>
      <c r="G503" s="348" t="s">
        <v>843</v>
      </c>
      <c r="H503" s="507" t="s">
        <v>306</v>
      </c>
      <c r="I503" s="340">
        <v>13</v>
      </c>
      <c r="J503" s="340">
        <v>157437</v>
      </c>
      <c r="K503" s="569">
        <f t="shared" si="39"/>
        <v>2046681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5"/>
        <v>3</v>
      </c>
      <c r="C504" s="349">
        <f t="shared" si="38"/>
        <v>42825</v>
      </c>
      <c r="D504" s="574"/>
      <c r="E504" s="349">
        <v>42825</v>
      </c>
      <c r="F504" s="279" t="s">
        <v>850</v>
      </c>
      <c r="G504" s="348" t="s">
        <v>843</v>
      </c>
      <c r="H504" s="507" t="s">
        <v>306</v>
      </c>
      <c r="I504" s="340">
        <v>22</v>
      </c>
      <c r="J504" s="340">
        <v>50013</v>
      </c>
      <c r="K504" s="569">
        <f t="shared" si="39"/>
        <v>1100286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5"/>
        <v>3</v>
      </c>
      <c r="C505" s="349">
        <f t="shared" si="38"/>
        <v>42825</v>
      </c>
      <c r="D505" s="574"/>
      <c r="E505" s="349">
        <v>42825</v>
      </c>
      <c r="F505" s="279" t="s">
        <v>745</v>
      </c>
      <c r="G505" s="348" t="s">
        <v>843</v>
      </c>
      <c r="H505" s="507" t="s">
        <v>306</v>
      </c>
      <c r="I505" s="340">
        <v>30</v>
      </c>
      <c r="J505" s="340">
        <v>50586</v>
      </c>
      <c r="K505" s="569">
        <f t="shared" si="39"/>
        <v>1517580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5"/>
        <v>3</v>
      </c>
      <c r="C506" s="349">
        <f t="shared" si="38"/>
        <v>42825</v>
      </c>
      <c r="D506" s="574"/>
      <c r="E506" s="349">
        <v>42825</v>
      </c>
      <c r="F506" s="279" t="s">
        <v>701</v>
      </c>
      <c r="G506" s="348" t="s">
        <v>843</v>
      </c>
      <c r="H506" s="507" t="s">
        <v>306</v>
      </c>
      <c r="I506" s="340">
        <v>12</v>
      </c>
      <c r="J506" s="340">
        <v>112728</v>
      </c>
      <c r="K506" s="569">
        <f t="shared" si="39"/>
        <v>1352736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5"/>
        <v>3</v>
      </c>
      <c r="C507" s="349">
        <f t="shared" si="38"/>
        <v>42825</v>
      </c>
      <c r="D507" s="574"/>
      <c r="E507" s="349">
        <v>42825</v>
      </c>
      <c r="F507" s="279" t="s">
        <v>665</v>
      </c>
      <c r="G507" s="348" t="s">
        <v>843</v>
      </c>
      <c r="H507" s="507" t="s">
        <v>306</v>
      </c>
      <c r="I507" s="340">
        <v>54</v>
      </c>
      <c r="J507" s="340">
        <v>44814</v>
      </c>
      <c r="K507" s="569">
        <f t="shared" si="39"/>
        <v>2419956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5"/>
        <v>3</v>
      </c>
      <c r="C508" s="349">
        <f t="shared" si="38"/>
        <v>42825</v>
      </c>
      <c r="D508" s="574"/>
      <c r="E508" s="349">
        <v>42825</v>
      </c>
      <c r="F508" s="279" t="s">
        <v>749</v>
      </c>
      <c r="G508" s="348" t="s">
        <v>843</v>
      </c>
      <c r="H508" s="507" t="s">
        <v>306</v>
      </c>
      <c r="I508" s="340">
        <v>10</v>
      </c>
      <c r="J508" s="340">
        <v>105722</v>
      </c>
      <c r="K508" s="569">
        <f t="shared" si="39"/>
        <v>1057220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5"/>
        <v>3</v>
      </c>
      <c r="C509" s="349">
        <f t="shared" si="38"/>
        <v>42825</v>
      </c>
      <c r="D509" s="574"/>
      <c r="E509" s="349">
        <v>42825</v>
      </c>
      <c r="F509" s="279" t="s">
        <v>703</v>
      </c>
      <c r="G509" s="348" t="s">
        <v>843</v>
      </c>
      <c r="H509" s="507" t="s">
        <v>306</v>
      </c>
      <c r="I509" s="340">
        <v>14</v>
      </c>
      <c r="J509" s="340">
        <v>69350</v>
      </c>
      <c r="K509" s="569">
        <f t="shared" si="39"/>
        <v>970900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5"/>
        <v>3</v>
      </c>
      <c r="C510" s="349">
        <f t="shared" si="36"/>
        <v>42825</v>
      </c>
      <c r="D510" s="574"/>
      <c r="E510" s="349">
        <v>42825</v>
      </c>
      <c r="F510" s="279" t="s">
        <v>702</v>
      </c>
      <c r="G510" s="348" t="s">
        <v>843</v>
      </c>
      <c r="H510" s="507" t="s">
        <v>306</v>
      </c>
      <c r="I510" s="340">
        <v>12</v>
      </c>
      <c r="J510" s="340">
        <v>49480</v>
      </c>
      <c r="K510" s="569">
        <f t="shared" ref="K510:K519" si="40">ROUND(I510*J510,0)</f>
        <v>593760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5"/>
        <v>3</v>
      </c>
      <c r="C511" s="349">
        <f t="shared" si="36"/>
        <v>42825</v>
      </c>
      <c r="D511" s="574"/>
      <c r="E511" s="349">
        <v>42825</v>
      </c>
      <c r="F511" s="279" t="s">
        <v>743</v>
      </c>
      <c r="G511" s="348" t="s">
        <v>843</v>
      </c>
      <c r="H511" s="507" t="s">
        <v>306</v>
      </c>
      <c r="I511" s="340">
        <v>12</v>
      </c>
      <c r="J511" s="340">
        <v>80564</v>
      </c>
      <c r="K511" s="569">
        <f t="shared" si="40"/>
        <v>966768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5"/>
        <v>3</v>
      </c>
      <c r="C512" s="349">
        <f t="shared" si="36"/>
        <v>42825</v>
      </c>
      <c r="D512" s="574"/>
      <c r="E512" s="349">
        <v>42825</v>
      </c>
      <c r="F512" s="279" t="s">
        <v>746</v>
      </c>
      <c r="G512" s="348" t="s">
        <v>843</v>
      </c>
      <c r="H512" s="507" t="s">
        <v>306</v>
      </c>
      <c r="I512" s="340">
        <v>9</v>
      </c>
      <c r="J512" s="340">
        <v>186837</v>
      </c>
      <c r="K512" s="569">
        <f t="shared" si="40"/>
        <v>1681533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5"/>
        <v>3</v>
      </c>
      <c r="C513" s="349">
        <f t="shared" si="36"/>
        <v>42825</v>
      </c>
      <c r="D513" s="574"/>
      <c r="E513" s="349">
        <v>42825</v>
      </c>
      <c r="F513" s="279" t="s">
        <v>744</v>
      </c>
      <c r="G513" s="348" t="s">
        <v>843</v>
      </c>
      <c r="H513" s="507" t="s">
        <v>306</v>
      </c>
      <c r="I513" s="340">
        <v>4</v>
      </c>
      <c r="J513" s="340">
        <v>122795</v>
      </c>
      <c r="K513" s="569">
        <f t="shared" si="40"/>
        <v>491180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5"/>
        <v>3</v>
      </c>
      <c r="C514" s="349">
        <f t="shared" si="36"/>
        <v>42825</v>
      </c>
      <c r="D514" s="574"/>
      <c r="E514" s="349">
        <v>42825</v>
      </c>
      <c r="F514" s="279" t="s">
        <v>748</v>
      </c>
      <c r="G514" s="348" t="s">
        <v>843</v>
      </c>
      <c r="H514" s="507" t="s">
        <v>306</v>
      </c>
      <c r="I514" s="340">
        <v>10</v>
      </c>
      <c r="J514" s="340">
        <v>51232</v>
      </c>
      <c r="K514" s="569">
        <f t="shared" si="40"/>
        <v>512320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5"/>
        <v>3</v>
      </c>
      <c r="C515" s="349">
        <f t="shared" si="36"/>
        <v>42825</v>
      </c>
      <c r="D515" s="574"/>
      <c r="E515" s="349">
        <v>42825</v>
      </c>
      <c r="F515" s="279" t="s">
        <v>717</v>
      </c>
      <c r="G515" s="348" t="s">
        <v>843</v>
      </c>
      <c r="H515" s="507" t="s">
        <v>306</v>
      </c>
      <c r="I515" s="340">
        <v>14</v>
      </c>
      <c r="J515" s="340">
        <v>45864</v>
      </c>
      <c r="K515" s="569">
        <f t="shared" si="40"/>
        <v>642096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5"/>
        <v>3</v>
      </c>
      <c r="C516" s="349">
        <f t="shared" si="36"/>
        <v>42825</v>
      </c>
      <c r="D516" s="574"/>
      <c r="E516" s="349">
        <v>42825</v>
      </c>
      <c r="F516" s="279" t="s">
        <v>665</v>
      </c>
      <c r="G516" s="348" t="s">
        <v>843</v>
      </c>
      <c r="H516" s="507" t="s">
        <v>306</v>
      </c>
      <c r="I516" s="340">
        <v>10</v>
      </c>
      <c r="J516" s="340">
        <v>44841</v>
      </c>
      <c r="K516" s="569">
        <f t="shared" si="40"/>
        <v>448410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5"/>
        <v>3</v>
      </c>
      <c r="C517" s="349">
        <f t="shared" si="36"/>
        <v>42825</v>
      </c>
      <c r="D517" s="574"/>
      <c r="E517" s="349">
        <v>42825</v>
      </c>
      <c r="F517" s="279" t="s">
        <v>750</v>
      </c>
      <c r="G517" s="348" t="s">
        <v>843</v>
      </c>
      <c r="H517" s="507" t="s">
        <v>306</v>
      </c>
      <c r="I517" s="340">
        <v>8</v>
      </c>
      <c r="J517" s="340">
        <v>153720</v>
      </c>
      <c r="K517" s="569">
        <f t="shared" si="40"/>
        <v>1229760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5"/>
        <v>3</v>
      </c>
      <c r="C518" s="349">
        <f t="shared" si="36"/>
        <v>42825</v>
      </c>
      <c r="D518" s="574"/>
      <c r="E518" s="349">
        <v>42825</v>
      </c>
      <c r="F518" s="279" t="s">
        <v>751</v>
      </c>
      <c r="G518" s="348" t="s">
        <v>843</v>
      </c>
      <c r="H518" s="507" t="s">
        <v>306</v>
      </c>
      <c r="I518" s="340">
        <v>36</v>
      </c>
      <c r="J518" s="340">
        <v>71870</v>
      </c>
      <c r="K518" s="569">
        <f t="shared" si="40"/>
        <v>2587320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5"/>
        <v>3</v>
      </c>
      <c r="C519" s="349">
        <f t="shared" si="36"/>
        <v>42825</v>
      </c>
      <c r="D519" s="574"/>
      <c r="E519" s="349">
        <v>42825</v>
      </c>
      <c r="F519" s="279" t="s">
        <v>753</v>
      </c>
      <c r="G519" s="348" t="s">
        <v>843</v>
      </c>
      <c r="H519" s="507" t="s">
        <v>306</v>
      </c>
      <c r="I519" s="340">
        <v>16</v>
      </c>
      <c r="J519" s="340">
        <v>49442</v>
      </c>
      <c r="K519" s="569">
        <f t="shared" si="40"/>
        <v>791072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5"/>
        <v>3</v>
      </c>
      <c r="C520" s="349">
        <f t="shared" ref="C520:C529" si="41">E520</f>
        <v>42825</v>
      </c>
      <c r="D520" s="574"/>
      <c r="E520" s="349">
        <v>42825</v>
      </c>
      <c r="F520" s="279" t="s">
        <v>735</v>
      </c>
      <c r="G520" s="348" t="s">
        <v>843</v>
      </c>
      <c r="H520" s="507" t="s">
        <v>306</v>
      </c>
      <c r="I520" s="340">
        <v>14</v>
      </c>
      <c r="J520" s="340">
        <v>26581</v>
      </c>
      <c r="K520" s="569">
        <f t="shared" ref="K520:K529" si="42">ROUND(I520*J520,0)</f>
        <v>372134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5"/>
        <v>3</v>
      </c>
      <c r="C521" s="349">
        <f t="shared" si="41"/>
        <v>42825</v>
      </c>
      <c r="D521" s="574"/>
      <c r="E521" s="349">
        <v>42825</v>
      </c>
      <c r="F521" s="279" t="s">
        <v>736</v>
      </c>
      <c r="G521" s="348" t="s">
        <v>843</v>
      </c>
      <c r="H521" s="507" t="s">
        <v>306</v>
      </c>
      <c r="I521" s="340">
        <v>3</v>
      </c>
      <c r="J521" s="340">
        <v>147441</v>
      </c>
      <c r="K521" s="569">
        <f t="shared" si="42"/>
        <v>442323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5"/>
        <v>3</v>
      </c>
      <c r="C522" s="349">
        <f t="shared" si="41"/>
        <v>42825</v>
      </c>
      <c r="D522" s="574"/>
      <c r="E522" s="349">
        <v>42825</v>
      </c>
      <c r="F522" s="279" t="s">
        <v>737</v>
      </c>
      <c r="G522" s="348" t="s">
        <v>843</v>
      </c>
      <c r="H522" s="507" t="s">
        <v>306</v>
      </c>
      <c r="I522" s="340">
        <v>16</v>
      </c>
      <c r="J522" s="340">
        <v>36061</v>
      </c>
      <c r="K522" s="569">
        <f t="shared" si="42"/>
        <v>576976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5"/>
        <v>3</v>
      </c>
      <c r="C523" s="349">
        <f t="shared" si="41"/>
        <v>42825</v>
      </c>
      <c r="D523" s="574"/>
      <c r="E523" s="349">
        <v>42825</v>
      </c>
      <c r="F523" s="279" t="s">
        <v>739</v>
      </c>
      <c r="G523" s="348" t="s">
        <v>843</v>
      </c>
      <c r="H523" s="507" t="s">
        <v>306</v>
      </c>
      <c r="I523" s="340">
        <v>6</v>
      </c>
      <c r="J523" s="340">
        <v>36851</v>
      </c>
      <c r="K523" s="569">
        <f t="shared" si="42"/>
        <v>221106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5"/>
        <v>3</v>
      </c>
      <c r="C524" s="349">
        <f t="shared" si="41"/>
        <v>42825</v>
      </c>
      <c r="D524" s="574"/>
      <c r="E524" s="349">
        <v>42825</v>
      </c>
      <c r="F524" s="279" t="s">
        <v>740</v>
      </c>
      <c r="G524" s="348" t="s">
        <v>843</v>
      </c>
      <c r="H524" s="507" t="s">
        <v>306</v>
      </c>
      <c r="I524" s="340">
        <v>3</v>
      </c>
      <c r="J524" s="340">
        <v>220500</v>
      </c>
      <c r="K524" s="569">
        <f t="shared" si="42"/>
        <v>661500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5"/>
        <v>3</v>
      </c>
      <c r="C525" s="349">
        <f t="shared" si="41"/>
        <v>42825</v>
      </c>
      <c r="D525" s="574"/>
      <c r="E525" s="349">
        <v>42825</v>
      </c>
      <c r="F525" s="279" t="s">
        <v>699</v>
      </c>
      <c r="G525" s="348" t="s">
        <v>843</v>
      </c>
      <c r="H525" s="507" t="s">
        <v>306</v>
      </c>
      <c r="I525" s="340">
        <v>38</v>
      </c>
      <c r="J525" s="340">
        <v>133057</v>
      </c>
      <c r="K525" s="569">
        <f t="shared" si="42"/>
        <v>5056166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5"/>
        <v>3</v>
      </c>
      <c r="C526" s="349">
        <f t="shared" si="41"/>
        <v>42825</v>
      </c>
      <c r="D526" s="574"/>
      <c r="E526" s="349">
        <v>42825</v>
      </c>
      <c r="F526" s="279" t="s">
        <v>851</v>
      </c>
      <c r="G526" s="348" t="s">
        <v>843</v>
      </c>
      <c r="H526" s="507" t="s">
        <v>306</v>
      </c>
      <c r="I526" s="340">
        <v>38</v>
      </c>
      <c r="J526" s="340">
        <v>41952</v>
      </c>
      <c r="K526" s="569">
        <f t="shared" si="42"/>
        <v>1594176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5"/>
        <v>3</v>
      </c>
      <c r="C527" s="349">
        <f t="shared" si="41"/>
        <v>42825</v>
      </c>
      <c r="D527" s="574"/>
      <c r="E527" s="349">
        <v>42825</v>
      </c>
      <c r="F527" s="279" t="s">
        <v>734</v>
      </c>
      <c r="G527" s="348" t="s">
        <v>843</v>
      </c>
      <c r="H527" s="507" t="s">
        <v>306</v>
      </c>
      <c r="I527" s="340">
        <v>56</v>
      </c>
      <c r="J527" s="340">
        <v>80276</v>
      </c>
      <c r="K527" s="569">
        <f t="shared" si="42"/>
        <v>4495456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5"/>
        <v>3</v>
      </c>
      <c r="C528" s="349">
        <f t="shared" si="41"/>
        <v>42825</v>
      </c>
      <c r="D528" s="574"/>
      <c r="E528" s="349">
        <v>42825</v>
      </c>
      <c r="F528" s="279" t="s">
        <v>679</v>
      </c>
      <c r="G528" s="348" t="s">
        <v>843</v>
      </c>
      <c r="H528" s="507" t="s">
        <v>306</v>
      </c>
      <c r="I528" s="340">
        <v>22</v>
      </c>
      <c r="J528" s="340">
        <v>38130</v>
      </c>
      <c r="K528" s="569">
        <f t="shared" si="42"/>
        <v>838860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5"/>
        <v>3</v>
      </c>
      <c r="C529" s="349">
        <f t="shared" si="41"/>
        <v>42825</v>
      </c>
      <c r="D529" s="574"/>
      <c r="E529" s="349">
        <v>42825</v>
      </c>
      <c r="F529" s="279" t="s">
        <v>678</v>
      </c>
      <c r="G529" s="348" t="s">
        <v>843</v>
      </c>
      <c r="H529" s="507" t="s">
        <v>306</v>
      </c>
      <c r="I529" s="340">
        <v>33</v>
      </c>
      <c r="J529" s="340">
        <v>35387</v>
      </c>
      <c r="K529" s="569">
        <f t="shared" si="42"/>
        <v>1167771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5"/>
        <v>3</v>
      </c>
      <c r="C530" s="349">
        <f t="shared" si="36"/>
        <v>42825</v>
      </c>
      <c r="D530" s="574"/>
      <c r="E530" s="349">
        <v>42825</v>
      </c>
      <c r="F530" s="279" t="s">
        <v>852</v>
      </c>
      <c r="G530" s="348" t="s">
        <v>843</v>
      </c>
      <c r="H530" s="507" t="s">
        <v>306</v>
      </c>
      <c r="I530" s="340">
        <v>20</v>
      </c>
      <c r="J530" s="340">
        <v>77368</v>
      </c>
      <c r="K530" s="569">
        <f t="shared" ref="K530:K539" si="43">ROUND(I530*J530,0)</f>
        <v>1547360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5"/>
        <v>3</v>
      </c>
      <c r="C531" s="349">
        <f t="shared" si="36"/>
        <v>42825</v>
      </c>
      <c r="D531" s="574"/>
      <c r="E531" s="349">
        <v>42825</v>
      </c>
      <c r="F531" s="279" t="s">
        <v>741</v>
      </c>
      <c r="G531" s="348" t="s">
        <v>843</v>
      </c>
      <c r="H531" s="507" t="s">
        <v>306</v>
      </c>
      <c r="I531" s="340">
        <v>14</v>
      </c>
      <c r="J531" s="340">
        <v>42184</v>
      </c>
      <c r="K531" s="569">
        <f t="shared" si="43"/>
        <v>590576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5"/>
        <v>3</v>
      </c>
      <c r="C532" s="349">
        <f t="shared" si="36"/>
        <v>42825</v>
      </c>
      <c r="D532" s="574"/>
      <c r="E532" s="349">
        <v>42825</v>
      </c>
      <c r="F532" s="279" t="s">
        <v>683</v>
      </c>
      <c r="G532" s="348" t="s">
        <v>843</v>
      </c>
      <c r="H532" s="507" t="s">
        <v>306</v>
      </c>
      <c r="I532" s="340">
        <v>94</v>
      </c>
      <c r="J532" s="340">
        <v>25257</v>
      </c>
      <c r="K532" s="569">
        <f t="shared" si="43"/>
        <v>2374158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5"/>
        <v>3</v>
      </c>
      <c r="C533" s="349">
        <f t="shared" si="36"/>
        <v>42825</v>
      </c>
      <c r="D533" s="574"/>
      <c r="E533" s="349">
        <v>42825</v>
      </c>
      <c r="F533" s="279" t="s">
        <v>814</v>
      </c>
      <c r="G533" s="348" t="s">
        <v>843</v>
      </c>
      <c r="H533" s="507" t="s">
        <v>306</v>
      </c>
      <c r="I533" s="340">
        <v>10</v>
      </c>
      <c r="J533" s="340">
        <v>26837</v>
      </c>
      <c r="K533" s="569">
        <f t="shared" si="43"/>
        <v>268370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5"/>
        <v>3</v>
      </c>
      <c r="C534" s="349">
        <f t="shared" si="36"/>
        <v>42825</v>
      </c>
      <c r="D534" s="574"/>
      <c r="E534" s="349">
        <v>42825</v>
      </c>
      <c r="F534" s="279" t="s">
        <v>733</v>
      </c>
      <c r="G534" s="348" t="s">
        <v>843</v>
      </c>
      <c r="H534" s="507" t="s">
        <v>306</v>
      </c>
      <c r="I534" s="340">
        <v>20</v>
      </c>
      <c r="J534" s="340">
        <v>46634</v>
      </c>
      <c r="K534" s="569">
        <f t="shared" si="43"/>
        <v>932680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5"/>
        <v>3</v>
      </c>
      <c r="C535" s="349">
        <f t="shared" si="36"/>
        <v>42825</v>
      </c>
      <c r="D535" s="574"/>
      <c r="E535" s="349">
        <v>42825</v>
      </c>
      <c r="F535" s="279" t="s">
        <v>755</v>
      </c>
      <c r="G535" s="348" t="s">
        <v>843</v>
      </c>
      <c r="H535" s="507" t="s">
        <v>306</v>
      </c>
      <c r="I535" s="340">
        <v>55</v>
      </c>
      <c r="J535" s="340">
        <v>11087</v>
      </c>
      <c r="K535" s="569">
        <f t="shared" si="43"/>
        <v>609785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5"/>
        <v>3</v>
      </c>
      <c r="C536" s="349">
        <f t="shared" si="36"/>
        <v>42825</v>
      </c>
      <c r="D536" s="574"/>
      <c r="E536" s="349">
        <v>42825</v>
      </c>
      <c r="F536" s="279" t="s">
        <v>756</v>
      </c>
      <c r="G536" s="348" t="s">
        <v>843</v>
      </c>
      <c r="H536" s="507" t="s">
        <v>306</v>
      </c>
      <c r="I536" s="340">
        <v>78</v>
      </c>
      <c r="J536" s="340">
        <v>20295</v>
      </c>
      <c r="K536" s="569">
        <f t="shared" si="43"/>
        <v>1583010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5"/>
        <v>3</v>
      </c>
      <c r="C537" s="349">
        <f t="shared" si="36"/>
        <v>42825</v>
      </c>
      <c r="D537" s="574"/>
      <c r="E537" s="349">
        <v>42825</v>
      </c>
      <c r="F537" s="279" t="s">
        <v>713</v>
      </c>
      <c r="G537" s="348" t="s">
        <v>843</v>
      </c>
      <c r="H537" s="507" t="s">
        <v>306</v>
      </c>
      <c r="I537" s="340">
        <v>4</v>
      </c>
      <c r="J537" s="340">
        <v>82895</v>
      </c>
      <c r="K537" s="569">
        <f t="shared" si="43"/>
        <v>331580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5"/>
        <v>3</v>
      </c>
      <c r="C538" s="349">
        <f t="shared" si="36"/>
        <v>42825</v>
      </c>
      <c r="D538" s="574"/>
      <c r="E538" s="349">
        <v>42825</v>
      </c>
      <c r="F538" s="279" t="s">
        <v>752</v>
      </c>
      <c r="G538" s="348" t="s">
        <v>843</v>
      </c>
      <c r="H538" s="507" t="s">
        <v>306</v>
      </c>
      <c r="I538" s="340">
        <v>8</v>
      </c>
      <c r="J538" s="340">
        <v>143237</v>
      </c>
      <c r="K538" s="569">
        <f t="shared" si="43"/>
        <v>1145896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5"/>
        <v>3</v>
      </c>
      <c r="C539" s="349">
        <f t="shared" si="36"/>
        <v>42825</v>
      </c>
      <c r="D539" s="574"/>
      <c r="E539" s="349">
        <v>42825</v>
      </c>
      <c r="F539" s="279" t="s">
        <v>754</v>
      </c>
      <c r="G539" s="348" t="s">
        <v>843</v>
      </c>
      <c r="H539" s="507" t="s">
        <v>306</v>
      </c>
      <c r="I539" s="340">
        <v>495</v>
      </c>
      <c r="J539" s="340">
        <v>16590</v>
      </c>
      <c r="K539" s="569">
        <f t="shared" si="43"/>
        <v>8212050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5"/>
        <v>3</v>
      </c>
      <c r="C540" s="349">
        <f t="shared" ref="C540:C549" si="44">E540</f>
        <v>42825</v>
      </c>
      <c r="D540" s="574"/>
      <c r="E540" s="349">
        <v>42825</v>
      </c>
      <c r="F540" s="279" t="s">
        <v>757</v>
      </c>
      <c r="G540" s="348" t="s">
        <v>843</v>
      </c>
      <c r="H540" s="507" t="s">
        <v>306</v>
      </c>
      <c r="I540" s="340">
        <v>230</v>
      </c>
      <c r="J540" s="340">
        <v>66812</v>
      </c>
      <c r="K540" s="569">
        <f t="shared" ref="K540:K549" si="45">ROUND(I540*J540,0)</f>
        <v>15366760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5"/>
        <v>3</v>
      </c>
      <c r="C541" s="349">
        <f t="shared" si="44"/>
        <v>42825</v>
      </c>
      <c r="D541" s="574"/>
      <c r="E541" s="349">
        <v>42825</v>
      </c>
      <c r="F541" s="279" t="s">
        <v>665</v>
      </c>
      <c r="G541" s="348" t="s">
        <v>843</v>
      </c>
      <c r="H541" s="507" t="s">
        <v>306</v>
      </c>
      <c r="I541" s="340">
        <v>80</v>
      </c>
      <c r="J541" s="340">
        <v>40546</v>
      </c>
      <c r="K541" s="569">
        <f t="shared" si="45"/>
        <v>3243680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5"/>
        <v>3</v>
      </c>
      <c r="C542" s="349">
        <f t="shared" si="44"/>
        <v>42825</v>
      </c>
      <c r="D542" s="574"/>
      <c r="E542" s="349">
        <v>42825</v>
      </c>
      <c r="F542" s="279" t="s">
        <v>790</v>
      </c>
      <c r="G542" s="348" t="s">
        <v>843</v>
      </c>
      <c r="H542" s="507" t="s">
        <v>306</v>
      </c>
      <c r="I542" s="340">
        <v>10</v>
      </c>
      <c r="J542" s="340">
        <v>80102</v>
      </c>
      <c r="K542" s="569">
        <f t="shared" si="45"/>
        <v>801020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5"/>
        <v>3</v>
      </c>
      <c r="C543" s="349">
        <f t="shared" si="44"/>
        <v>42825</v>
      </c>
      <c r="D543" s="574"/>
      <c r="E543" s="349">
        <v>42825</v>
      </c>
      <c r="F543" s="279" t="s">
        <v>853</v>
      </c>
      <c r="G543" s="348" t="s">
        <v>843</v>
      </c>
      <c r="H543" s="507" t="s">
        <v>306</v>
      </c>
      <c r="I543" s="340">
        <v>20</v>
      </c>
      <c r="J543" s="340">
        <v>43320</v>
      </c>
      <c r="K543" s="569">
        <f t="shared" si="45"/>
        <v>866400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5"/>
        <v>3</v>
      </c>
      <c r="C544" s="349">
        <f t="shared" si="44"/>
        <v>42825</v>
      </c>
      <c r="D544" s="574"/>
      <c r="E544" s="349">
        <v>42825</v>
      </c>
      <c r="F544" s="279" t="s">
        <v>733</v>
      </c>
      <c r="G544" s="348" t="s">
        <v>843</v>
      </c>
      <c r="H544" s="507" t="s">
        <v>306</v>
      </c>
      <c r="I544" s="340">
        <v>28</v>
      </c>
      <c r="J544" s="340">
        <v>44880</v>
      </c>
      <c r="K544" s="569">
        <f t="shared" si="45"/>
        <v>1256640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5"/>
        <v>3</v>
      </c>
      <c r="C545" s="349">
        <f t="shared" si="44"/>
        <v>42825</v>
      </c>
      <c r="D545" s="574"/>
      <c r="E545" s="349">
        <v>42825</v>
      </c>
      <c r="F545" s="279" t="s">
        <v>789</v>
      </c>
      <c r="G545" s="348" t="s">
        <v>843</v>
      </c>
      <c r="H545" s="507" t="s">
        <v>306</v>
      </c>
      <c r="I545" s="340">
        <v>12</v>
      </c>
      <c r="J545" s="340">
        <v>50673</v>
      </c>
      <c r="K545" s="569">
        <f t="shared" si="45"/>
        <v>608076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5"/>
        <v>3</v>
      </c>
      <c r="C546" s="349">
        <f t="shared" si="44"/>
        <v>42825</v>
      </c>
      <c r="D546" s="574"/>
      <c r="E546" s="349">
        <v>42825</v>
      </c>
      <c r="F546" s="279" t="s">
        <v>785</v>
      </c>
      <c r="G546" s="348" t="s">
        <v>843</v>
      </c>
      <c r="H546" s="507" t="s">
        <v>306</v>
      </c>
      <c r="I546" s="340">
        <v>12</v>
      </c>
      <c r="J546" s="340">
        <v>56003</v>
      </c>
      <c r="K546" s="569">
        <f t="shared" si="45"/>
        <v>672036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5"/>
        <v>3</v>
      </c>
      <c r="C547" s="349">
        <f t="shared" si="44"/>
        <v>42825</v>
      </c>
      <c r="D547" s="574"/>
      <c r="E547" s="349">
        <v>42825</v>
      </c>
      <c r="F547" s="279" t="s">
        <v>786</v>
      </c>
      <c r="G547" s="348" t="s">
        <v>843</v>
      </c>
      <c r="H547" s="507" t="s">
        <v>306</v>
      </c>
      <c r="I547" s="340">
        <v>10</v>
      </c>
      <c r="J547" s="340">
        <v>53105</v>
      </c>
      <c r="K547" s="569">
        <f t="shared" si="45"/>
        <v>531050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5"/>
        <v>3</v>
      </c>
      <c r="C548" s="349">
        <f t="shared" si="44"/>
        <v>42825</v>
      </c>
      <c r="D548" s="574"/>
      <c r="E548" s="349">
        <v>42825</v>
      </c>
      <c r="F548" s="279" t="s">
        <v>787</v>
      </c>
      <c r="G548" s="348" t="s">
        <v>843</v>
      </c>
      <c r="H548" s="507" t="s">
        <v>306</v>
      </c>
      <c r="I548" s="340">
        <v>100</v>
      </c>
      <c r="J548" s="340">
        <v>43472</v>
      </c>
      <c r="K548" s="569">
        <f t="shared" si="45"/>
        <v>4347200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5"/>
        <v>3</v>
      </c>
      <c r="C549" s="349">
        <f t="shared" si="44"/>
        <v>42825</v>
      </c>
      <c r="D549" s="574"/>
      <c r="E549" s="349">
        <v>42825</v>
      </c>
      <c r="F549" s="279" t="s">
        <v>788</v>
      </c>
      <c r="G549" s="348" t="s">
        <v>843</v>
      </c>
      <c r="H549" s="507" t="s">
        <v>306</v>
      </c>
      <c r="I549" s="340">
        <v>26</v>
      </c>
      <c r="J549" s="340">
        <v>90277</v>
      </c>
      <c r="K549" s="569">
        <f t="shared" si="45"/>
        <v>2347202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5"/>
        <v>3</v>
      </c>
      <c r="C550" s="349">
        <f t="shared" si="36"/>
        <v>42825</v>
      </c>
      <c r="D550" s="574"/>
      <c r="E550" s="349">
        <v>42825</v>
      </c>
      <c r="F550" s="279" t="s">
        <v>741</v>
      </c>
      <c r="G550" s="348" t="s">
        <v>843</v>
      </c>
      <c r="H550" s="507" t="s">
        <v>306</v>
      </c>
      <c r="I550" s="340">
        <v>6</v>
      </c>
      <c r="J550" s="340">
        <v>42185</v>
      </c>
      <c r="K550" s="569">
        <f t="shared" ref="K550:K559" si="46">ROUND(I550*J550,0)</f>
        <v>253110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5"/>
        <v>3</v>
      </c>
      <c r="C551" s="349">
        <f t="shared" si="36"/>
        <v>42825</v>
      </c>
      <c r="D551" s="574"/>
      <c r="E551" s="349">
        <v>42825</v>
      </c>
      <c r="F551" s="279" t="s">
        <v>758</v>
      </c>
      <c r="G551" s="348" t="s">
        <v>843</v>
      </c>
      <c r="H551" s="507" t="s">
        <v>306</v>
      </c>
      <c r="I551" s="340">
        <v>246</v>
      </c>
      <c r="J551" s="340">
        <v>17602</v>
      </c>
      <c r="K551" s="569">
        <f t="shared" si="46"/>
        <v>4330092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5"/>
        <v>3</v>
      </c>
      <c r="C552" s="349">
        <f t="shared" si="36"/>
        <v>42825</v>
      </c>
      <c r="D552" s="574"/>
      <c r="E552" s="349">
        <v>42825</v>
      </c>
      <c r="F552" s="279" t="s">
        <v>759</v>
      </c>
      <c r="G552" s="348" t="s">
        <v>843</v>
      </c>
      <c r="H552" s="507" t="s">
        <v>306</v>
      </c>
      <c r="I552" s="340">
        <v>32</v>
      </c>
      <c r="J552" s="340">
        <v>45349</v>
      </c>
      <c r="K552" s="569">
        <f t="shared" si="46"/>
        <v>1451168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5"/>
        <v>3</v>
      </c>
      <c r="C553" s="349">
        <f t="shared" si="36"/>
        <v>42825</v>
      </c>
      <c r="D553" s="574"/>
      <c r="E553" s="349">
        <v>42825</v>
      </c>
      <c r="F553" s="279" t="s">
        <v>760</v>
      </c>
      <c r="G553" s="348" t="s">
        <v>843</v>
      </c>
      <c r="H553" s="507" t="s">
        <v>306</v>
      </c>
      <c r="I553" s="340">
        <v>8</v>
      </c>
      <c r="J553" s="340">
        <v>24835</v>
      </c>
      <c r="K553" s="569">
        <f t="shared" si="46"/>
        <v>198680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5"/>
        <v>3</v>
      </c>
      <c r="C554" s="349">
        <f t="shared" si="36"/>
        <v>42825</v>
      </c>
      <c r="D554" s="574"/>
      <c r="E554" s="349">
        <v>42825</v>
      </c>
      <c r="F554" s="279" t="s">
        <v>673</v>
      </c>
      <c r="G554" s="348" t="s">
        <v>843</v>
      </c>
      <c r="H554" s="507" t="s">
        <v>306</v>
      </c>
      <c r="I554" s="340">
        <v>36</v>
      </c>
      <c r="J554" s="340">
        <v>31864</v>
      </c>
      <c r="K554" s="569">
        <f t="shared" si="46"/>
        <v>1147104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5"/>
        <v>3</v>
      </c>
      <c r="C555" s="349">
        <f t="shared" si="36"/>
        <v>42825</v>
      </c>
      <c r="D555" s="574"/>
      <c r="E555" s="349">
        <v>42825</v>
      </c>
      <c r="F555" s="279" t="s">
        <v>764</v>
      </c>
      <c r="G555" s="348" t="s">
        <v>843</v>
      </c>
      <c r="H555" s="507" t="s">
        <v>306</v>
      </c>
      <c r="I555" s="340">
        <v>36</v>
      </c>
      <c r="J555" s="340">
        <v>20772</v>
      </c>
      <c r="K555" s="569">
        <f t="shared" si="46"/>
        <v>747792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5"/>
        <v>3</v>
      </c>
      <c r="C556" s="349">
        <f t="shared" si="36"/>
        <v>42825</v>
      </c>
      <c r="D556" s="574"/>
      <c r="E556" s="349">
        <v>42825</v>
      </c>
      <c r="F556" s="279" t="s">
        <v>765</v>
      </c>
      <c r="G556" s="348" t="s">
        <v>843</v>
      </c>
      <c r="H556" s="507" t="s">
        <v>306</v>
      </c>
      <c r="I556" s="340">
        <v>36</v>
      </c>
      <c r="J556" s="340">
        <v>21104</v>
      </c>
      <c r="K556" s="569">
        <f t="shared" si="46"/>
        <v>759744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5"/>
        <v>3</v>
      </c>
      <c r="C557" s="349">
        <f t="shared" si="36"/>
        <v>42825</v>
      </c>
      <c r="D557" s="574"/>
      <c r="E557" s="349">
        <v>42825</v>
      </c>
      <c r="F557" s="279" t="s">
        <v>800</v>
      </c>
      <c r="G557" s="348" t="s">
        <v>843</v>
      </c>
      <c r="H557" s="507" t="s">
        <v>306</v>
      </c>
      <c r="I557" s="340">
        <v>6</v>
      </c>
      <c r="J557" s="340">
        <v>21265</v>
      </c>
      <c r="K557" s="569">
        <f t="shared" si="46"/>
        <v>127590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5"/>
        <v>3</v>
      </c>
      <c r="C558" s="349">
        <f t="shared" si="36"/>
        <v>42825</v>
      </c>
      <c r="D558" s="574"/>
      <c r="E558" s="349">
        <v>42825</v>
      </c>
      <c r="F558" s="279" t="s">
        <v>766</v>
      </c>
      <c r="G558" s="348" t="s">
        <v>843</v>
      </c>
      <c r="H558" s="507" t="s">
        <v>306</v>
      </c>
      <c r="I558" s="340">
        <v>36</v>
      </c>
      <c r="J558" s="340">
        <v>49256</v>
      </c>
      <c r="K558" s="569">
        <f t="shared" si="46"/>
        <v>1773216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5"/>
        <v>3</v>
      </c>
      <c r="C559" s="349">
        <f t="shared" si="36"/>
        <v>42825</v>
      </c>
      <c r="D559" s="574"/>
      <c r="E559" s="349">
        <v>42825</v>
      </c>
      <c r="F559" s="279" t="s">
        <v>769</v>
      </c>
      <c r="G559" s="348" t="s">
        <v>843</v>
      </c>
      <c r="H559" s="507" t="s">
        <v>306</v>
      </c>
      <c r="I559" s="340">
        <v>48</v>
      </c>
      <c r="J559" s="340">
        <v>37191</v>
      </c>
      <c r="K559" s="569">
        <f t="shared" si="46"/>
        <v>1785168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5"/>
        <v>3</v>
      </c>
      <c r="C560" s="349">
        <f t="shared" ref="C560:C569" si="47">E560</f>
        <v>42825</v>
      </c>
      <c r="D560" s="574"/>
      <c r="E560" s="349">
        <v>42825</v>
      </c>
      <c r="F560" s="279" t="s">
        <v>772</v>
      </c>
      <c r="G560" s="348" t="s">
        <v>843</v>
      </c>
      <c r="H560" s="507" t="s">
        <v>306</v>
      </c>
      <c r="I560" s="340">
        <v>24</v>
      </c>
      <c r="J560" s="340">
        <v>25131</v>
      </c>
      <c r="K560" s="569">
        <f t="shared" ref="K560:K569" si="48">ROUND(I560*J560,0)</f>
        <v>603144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5"/>
        <v>3</v>
      </c>
      <c r="C561" s="349">
        <f t="shared" si="47"/>
        <v>42825</v>
      </c>
      <c r="D561" s="574"/>
      <c r="E561" s="349">
        <v>42825</v>
      </c>
      <c r="F561" s="279" t="s">
        <v>766</v>
      </c>
      <c r="G561" s="348" t="s">
        <v>843</v>
      </c>
      <c r="H561" s="507" t="s">
        <v>306</v>
      </c>
      <c r="I561" s="340">
        <v>36</v>
      </c>
      <c r="J561" s="340">
        <v>46805</v>
      </c>
      <c r="K561" s="569">
        <f t="shared" si="48"/>
        <v>1684980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5"/>
        <v>3</v>
      </c>
      <c r="C562" s="349">
        <f t="shared" si="47"/>
        <v>42825</v>
      </c>
      <c r="D562" s="574"/>
      <c r="E562" s="349">
        <v>42825</v>
      </c>
      <c r="F562" s="279" t="s">
        <v>761</v>
      </c>
      <c r="G562" s="348" t="s">
        <v>843</v>
      </c>
      <c r="H562" s="507" t="s">
        <v>306</v>
      </c>
      <c r="I562" s="340">
        <v>16</v>
      </c>
      <c r="J562" s="340">
        <v>30353</v>
      </c>
      <c r="K562" s="569">
        <f t="shared" si="48"/>
        <v>485648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5"/>
        <v>3</v>
      </c>
      <c r="C563" s="349">
        <f t="shared" si="47"/>
        <v>42825</v>
      </c>
      <c r="D563" s="574"/>
      <c r="E563" s="349">
        <v>42825</v>
      </c>
      <c r="F563" s="279" t="s">
        <v>762</v>
      </c>
      <c r="G563" s="348" t="s">
        <v>843</v>
      </c>
      <c r="H563" s="507" t="s">
        <v>306</v>
      </c>
      <c r="I563" s="340">
        <v>48</v>
      </c>
      <c r="J563" s="340">
        <v>36391</v>
      </c>
      <c r="K563" s="569">
        <f t="shared" si="48"/>
        <v>1746768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5"/>
        <v>3</v>
      </c>
      <c r="C564" s="349">
        <f t="shared" si="47"/>
        <v>42825</v>
      </c>
      <c r="D564" s="574"/>
      <c r="E564" s="349">
        <v>42825</v>
      </c>
      <c r="F564" s="279" t="s">
        <v>763</v>
      </c>
      <c r="G564" s="348" t="s">
        <v>843</v>
      </c>
      <c r="H564" s="507" t="s">
        <v>306</v>
      </c>
      <c r="I564" s="340">
        <v>48</v>
      </c>
      <c r="J564" s="340">
        <v>41174</v>
      </c>
      <c r="K564" s="569">
        <f t="shared" si="48"/>
        <v>1976352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5"/>
        <v>3</v>
      </c>
      <c r="C565" s="349">
        <f t="shared" si="47"/>
        <v>42825</v>
      </c>
      <c r="D565" s="574"/>
      <c r="E565" s="349">
        <v>42825</v>
      </c>
      <c r="F565" s="279" t="s">
        <v>767</v>
      </c>
      <c r="G565" s="348" t="s">
        <v>843</v>
      </c>
      <c r="H565" s="507" t="s">
        <v>306</v>
      </c>
      <c r="I565" s="340">
        <v>30</v>
      </c>
      <c r="J565" s="340">
        <v>33844</v>
      </c>
      <c r="K565" s="569">
        <f t="shared" si="48"/>
        <v>1015320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5"/>
        <v>3</v>
      </c>
      <c r="C566" s="349">
        <f t="shared" si="47"/>
        <v>42825</v>
      </c>
      <c r="D566" s="574"/>
      <c r="E566" s="349">
        <v>42825</v>
      </c>
      <c r="F566" s="279" t="s">
        <v>673</v>
      </c>
      <c r="G566" s="348" t="s">
        <v>843</v>
      </c>
      <c r="H566" s="507" t="s">
        <v>306</v>
      </c>
      <c r="I566" s="340">
        <v>24</v>
      </c>
      <c r="J566" s="340">
        <v>20239</v>
      </c>
      <c r="K566" s="569">
        <f t="shared" si="48"/>
        <v>485736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5"/>
        <v>3</v>
      </c>
      <c r="C567" s="349">
        <f t="shared" si="47"/>
        <v>42825</v>
      </c>
      <c r="D567" s="574"/>
      <c r="E567" s="349">
        <v>42825</v>
      </c>
      <c r="F567" s="279" t="s">
        <v>770</v>
      </c>
      <c r="G567" s="348" t="s">
        <v>843</v>
      </c>
      <c r="H567" s="507" t="s">
        <v>306</v>
      </c>
      <c r="I567" s="340">
        <v>24</v>
      </c>
      <c r="J567" s="340">
        <v>28270</v>
      </c>
      <c r="K567" s="569">
        <f t="shared" si="48"/>
        <v>678480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5"/>
        <v>3</v>
      </c>
      <c r="C568" s="349">
        <f t="shared" si="47"/>
        <v>42825</v>
      </c>
      <c r="D568" s="574"/>
      <c r="E568" s="349">
        <v>42825</v>
      </c>
      <c r="F568" s="279" t="s">
        <v>771</v>
      </c>
      <c r="G568" s="348" t="s">
        <v>843</v>
      </c>
      <c r="H568" s="507" t="s">
        <v>306</v>
      </c>
      <c r="I568" s="340">
        <v>24</v>
      </c>
      <c r="J568" s="340">
        <v>24140</v>
      </c>
      <c r="K568" s="569">
        <f t="shared" si="48"/>
        <v>579360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5"/>
        <v>3</v>
      </c>
      <c r="C569" s="349">
        <f t="shared" si="47"/>
        <v>42825</v>
      </c>
      <c r="D569" s="574"/>
      <c r="E569" s="349">
        <v>42825</v>
      </c>
      <c r="F569" s="279" t="s">
        <v>680</v>
      </c>
      <c r="G569" s="348" t="s">
        <v>843</v>
      </c>
      <c r="H569" s="507" t="s">
        <v>306</v>
      </c>
      <c r="I569" s="340">
        <v>12</v>
      </c>
      <c r="J569" s="340">
        <v>22205</v>
      </c>
      <c r="K569" s="569">
        <f t="shared" si="48"/>
        <v>266460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5"/>
        <v>3</v>
      </c>
      <c r="C570" s="349">
        <f t="shared" si="36"/>
        <v>42825</v>
      </c>
      <c r="D570" s="574"/>
      <c r="E570" s="349">
        <v>42825</v>
      </c>
      <c r="F570" s="279" t="s">
        <v>773</v>
      </c>
      <c r="G570" s="348" t="s">
        <v>843</v>
      </c>
      <c r="H570" s="507" t="s">
        <v>306</v>
      </c>
      <c r="I570" s="340">
        <v>36</v>
      </c>
      <c r="J570" s="340">
        <v>13373</v>
      </c>
      <c r="K570" s="569">
        <f t="shared" ref="K570:K579" si="49">ROUND(I570*J570,0)</f>
        <v>481428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5"/>
        <v>3</v>
      </c>
      <c r="C571" s="349">
        <f t="shared" si="36"/>
        <v>42825</v>
      </c>
      <c r="D571" s="574"/>
      <c r="E571" s="349">
        <v>42825</v>
      </c>
      <c r="F571" s="279" t="s">
        <v>774</v>
      </c>
      <c r="G571" s="348" t="s">
        <v>843</v>
      </c>
      <c r="H571" s="507" t="s">
        <v>306</v>
      </c>
      <c r="I571" s="340">
        <v>48</v>
      </c>
      <c r="J571" s="340">
        <v>7823</v>
      </c>
      <c r="K571" s="569">
        <f t="shared" si="49"/>
        <v>375504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5"/>
        <v>3</v>
      </c>
      <c r="C572" s="349">
        <f t="shared" si="36"/>
        <v>42825</v>
      </c>
      <c r="D572" s="574"/>
      <c r="E572" s="349">
        <v>42825</v>
      </c>
      <c r="F572" s="279" t="s">
        <v>727</v>
      </c>
      <c r="G572" s="348" t="s">
        <v>843</v>
      </c>
      <c r="H572" s="507" t="s">
        <v>306</v>
      </c>
      <c r="I572" s="340">
        <v>3</v>
      </c>
      <c r="J572" s="340">
        <v>15522</v>
      </c>
      <c r="K572" s="569">
        <f t="shared" si="49"/>
        <v>46566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5"/>
        <v>3</v>
      </c>
      <c r="C573" s="349">
        <f t="shared" si="36"/>
        <v>42825</v>
      </c>
      <c r="D573" s="574"/>
      <c r="E573" s="349">
        <v>42825</v>
      </c>
      <c r="F573" s="279" t="s">
        <v>775</v>
      </c>
      <c r="G573" s="348" t="s">
        <v>843</v>
      </c>
      <c r="H573" s="507" t="s">
        <v>306</v>
      </c>
      <c r="I573" s="340">
        <v>24</v>
      </c>
      <c r="J573" s="340">
        <v>7963</v>
      </c>
      <c r="K573" s="569">
        <f t="shared" si="49"/>
        <v>191112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5"/>
        <v>3</v>
      </c>
      <c r="C574" s="349">
        <f t="shared" si="36"/>
        <v>42825</v>
      </c>
      <c r="D574" s="574"/>
      <c r="E574" s="349">
        <v>42825</v>
      </c>
      <c r="F574" s="279" t="s">
        <v>776</v>
      </c>
      <c r="G574" s="348" t="s">
        <v>843</v>
      </c>
      <c r="H574" s="507" t="s">
        <v>306</v>
      </c>
      <c r="I574" s="340">
        <v>24</v>
      </c>
      <c r="J574" s="340">
        <v>11572</v>
      </c>
      <c r="K574" s="569">
        <f t="shared" si="49"/>
        <v>277728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5"/>
        <v>3</v>
      </c>
      <c r="C575" s="349">
        <f t="shared" si="36"/>
        <v>42825</v>
      </c>
      <c r="D575" s="574"/>
      <c r="E575" s="349">
        <v>42825</v>
      </c>
      <c r="F575" s="279" t="s">
        <v>777</v>
      </c>
      <c r="G575" s="348" t="s">
        <v>843</v>
      </c>
      <c r="H575" s="507" t="s">
        <v>306</v>
      </c>
      <c r="I575" s="340">
        <v>16</v>
      </c>
      <c r="J575" s="340">
        <v>10721</v>
      </c>
      <c r="K575" s="569">
        <f t="shared" si="49"/>
        <v>171536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5"/>
        <v>3</v>
      </c>
      <c r="C576" s="349">
        <f t="shared" si="36"/>
        <v>42825</v>
      </c>
      <c r="D576" s="574"/>
      <c r="E576" s="349">
        <v>42825</v>
      </c>
      <c r="F576" s="279" t="s">
        <v>778</v>
      </c>
      <c r="G576" s="348" t="s">
        <v>843</v>
      </c>
      <c r="H576" s="507" t="s">
        <v>306</v>
      </c>
      <c r="I576" s="340">
        <v>16</v>
      </c>
      <c r="J576" s="340">
        <v>8397</v>
      </c>
      <c r="K576" s="569">
        <f t="shared" si="49"/>
        <v>134352</v>
      </c>
      <c r="L576" s="571" t="s">
        <v>238</v>
      </c>
      <c r="M576" s="571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7" s="539" customFormat="1" ht="15.75" customHeight="1">
      <c r="A577" s="567" t="str">
        <f>IF(B577&lt;&gt;"",IF(AND(B577&gt;=_TM1,B577&lt;=_TM2,OR(TH!L577="1111",TH!M577="1111")),TH!D577,""),"")</f>
        <v/>
      </c>
      <c r="B577" s="568">
        <f t="shared" si="35"/>
        <v>3</v>
      </c>
      <c r="C577" s="349">
        <f t="shared" si="36"/>
        <v>42825</v>
      </c>
      <c r="D577" s="574"/>
      <c r="E577" s="349">
        <v>42825</v>
      </c>
      <c r="F577" s="279" t="s">
        <v>779</v>
      </c>
      <c r="G577" s="348" t="s">
        <v>843</v>
      </c>
      <c r="H577" s="507" t="s">
        <v>306</v>
      </c>
      <c r="I577" s="340">
        <v>12</v>
      </c>
      <c r="J577" s="340">
        <v>19360</v>
      </c>
      <c r="K577" s="569">
        <f t="shared" si="49"/>
        <v>232320</v>
      </c>
      <c r="L577" s="57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2"/>
    </row>
    <row r="578" spans="1:27" s="539" customFormat="1" ht="15.75" customHeight="1">
      <c r="A578" s="567" t="str">
        <f>IF(B578&lt;&gt;"",IF(AND(B578&gt;=_TM1,B578&lt;=_TM2,OR(TH!L578="1111",TH!M578="1111")),TH!D578,""),"")</f>
        <v/>
      </c>
      <c r="B578" s="568">
        <f t="shared" si="35"/>
        <v>3</v>
      </c>
      <c r="C578" s="349">
        <f>E578</f>
        <v>42825</v>
      </c>
      <c r="D578" s="574"/>
      <c r="E578" s="349">
        <v>42825</v>
      </c>
      <c r="F578" s="279" t="s">
        <v>780</v>
      </c>
      <c r="G578" s="348" t="s">
        <v>843</v>
      </c>
      <c r="H578" s="507" t="s">
        <v>306</v>
      </c>
      <c r="I578" s="340">
        <v>18</v>
      </c>
      <c r="J578" s="340">
        <v>7998</v>
      </c>
      <c r="K578" s="569">
        <f t="shared" si="49"/>
        <v>143964</v>
      </c>
      <c r="L578" s="571" t="s">
        <v>238</v>
      </c>
      <c r="M578" s="571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2"/>
    </row>
    <row r="579" spans="1:27" s="539" customFormat="1" ht="15.75" customHeight="1">
      <c r="A579" s="567" t="str">
        <f>IF(B579&lt;&gt;"",IF(AND(B579&gt;=_TM1,B579&lt;=_TM2,OR(TH!L579="1111",TH!M579="1111")),TH!D579,""),"")</f>
        <v/>
      </c>
      <c r="B579" s="568">
        <f t="shared" si="35"/>
        <v>3</v>
      </c>
      <c r="C579" s="349">
        <f>E579</f>
        <v>42825</v>
      </c>
      <c r="D579" s="574"/>
      <c r="E579" s="349">
        <v>42825</v>
      </c>
      <c r="F579" s="279" t="s">
        <v>781</v>
      </c>
      <c r="G579" s="348" t="s">
        <v>843</v>
      </c>
      <c r="H579" s="507" t="s">
        <v>306</v>
      </c>
      <c r="I579" s="340">
        <v>24</v>
      </c>
      <c r="J579" s="340">
        <v>22979</v>
      </c>
      <c r="K579" s="569">
        <f t="shared" si="49"/>
        <v>551496</v>
      </c>
      <c r="L579" s="571" t="s">
        <v>238</v>
      </c>
      <c r="M579" s="571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2"/>
    </row>
    <row r="580" spans="1:27" s="539" customFormat="1" ht="15.75" customHeight="1">
      <c r="A580" s="567" t="str">
        <f>IF(B580&lt;&gt;"",IF(AND(B580&gt;=_TM1,B580&lt;=_TM2,OR(TH!L580="1111",TH!M580="1111")),TH!D580,""),"")</f>
        <v/>
      </c>
      <c r="B580" s="568">
        <f t="shared" si="35"/>
        <v>3</v>
      </c>
      <c r="C580" s="349">
        <f t="shared" ref="C580:C587" si="50">E580</f>
        <v>42825</v>
      </c>
      <c r="D580" s="574"/>
      <c r="E580" s="349">
        <v>42825</v>
      </c>
      <c r="F580" s="279" t="s">
        <v>782</v>
      </c>
      <c r="G580" s="348" t="s">
        <v>843</v>
      </c>
      <c r="H580" s="507" t="s">
        <v>306</v>
      </c>
      <c r="I580" s="340">
        <v>12</v>
      </c>
      <c r="J580" s="340">
        <v>20450</v>
      </c>
      <c r="K580" s="569">
        <f t="shared" ref="K580:K587" si="51">ROUND(I580*J580,0)</f>
        <v>245400</v>
      </c>
      <c r="L580" s="571" t="s">
        <v>238</v>
      </c>
      <c r="M580" s="571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2"/>
    </row>
    <row r="581" spans="1:27" s="539" customFormat="1" ht="15.75" customHeight="1">
      <c r="A581" s="567" t="str">
        <f>IF(B581&lt;&gt;"",IF(AND(B581&gt;=_TM1,B581&lt;=_TM2,OR(TH!L581="1111",TH!M581="1111")),TH!D581,""),"")</f>
        <v/>
      </c>
      <c r="B581" s="568">
        <f t="shared" si="35"/>
        <v>3</v>
      </c>
      <c r="C581" s="349">
        <f t="shared" si="50"/>
        <v>42825</v>
      </c>
      <c r="D581" s="574"/>
      <c r="E581" s="349">
        <v>42825</v>
      </c>
      <c r="F581" s="279" t="s">
        <v>783</v>
      </c>
      <c r="G581" s="348" t="s">
        <v>843</v>
      </c>
      <c r="H581" s="507" t="s">
        <v>306</v>
      </c>
      <c r="I581" s="340">
        <v>24</v>
      </c>
      <c r="J581" s="340">
        <v>12083</v>
      </c>
      <c r="K581" s="569">
        <f t="shared" si="51"/>
        <v>289992</v>
      </c>
      <c r="L581" s="571" t="s">
        <v>238</v>
      </c>
      <c r="M581" s="571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2"/>
    </row>
    <row r="582" spans="1:27" s="539" customFormat="1" ht="15.75" customHeight="1">
      <c r="A582" s="567" t="str">
        <f>IF(B582&lt;&gt;"",IF(AND(B582&gt;=_TM1,B582&lt;=_TM2,OR(TH!L582="1111",TH!M582="1111")),TH!D582,""),"")</f>
        <v/>
      </c>
      <c r="B582" s="568">
        <f t="shared" si="35"/>
        <v>3</v>
      </c>
      <c r="C582" s="349">
        <f t="shared" si="50"/>
        <v>42825</v>
      </c>
      <c r="D582" s="574"/>
      <c r="E582" s="349">
        <v>42825</v>
      </c>
      <c r="F582" s="279" t="s">
        <v>703</v>
      </c>
      <c r="G582" s="348" t="s">
        <v>843</v>
      </c>
      <c r="H582" s="507" t="s">
        <v>306</v>
      </c>
      <c r="I582" s="340">
        <v>40</v>
      </c>
      <c r="J582" s="340">
        <v>62746</v>
      </c>
      <c r="K582" s="569">
        <f t="shared" si="51"/>
        <v>2509840</v>
      </c>
      <c r="L582" s="571" t="s">
        <v>238</v>
      </c>
      <c r="M582" s="571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2"/>
    </row>
    <row r="583" spans="1:27" s="539" customFormat="1" ht="15.75" customHeight="1">
      <c r="A583" s="567" t="str">
        <f>IF(B583&lt;&gt;"",IF(AND(B583&gt;=_TM1,B583&lt;=_TM2,OR(TH!L583="1111",TH!M583="1111")),TH!D583,""),"")</f>
        <v/>
      </c>
      <c r="B583" s="568">
        <f t="shared" si="35"/>
        <v>3</v>
      </c>
      <c r="C583" s="349">
        <f t="shared" si="50"/>
        <v>42825</v>
      </c>
      <c r="D583" s="574"/>
      <c r="E583" s="349">
        <v>42825</v>
      </c>
      <c r="F583" s="279" t="s">
        <v>707</v>
      </c>
      <c r="G583" s="348" t="s">
        <v>843</v>
      </c>
      <c r="H583" s="507" t="s">
        <v>306</v>
      </c>
      <c r="I583" s="340">
        <v>15</v>
      </c>
      <c r="J583" s="340">
        <v>65008</v>
      </c>
      <c r="K583" s="569">
        <f t="shared" si="51"/>
        <v>975120</v>
      </c>
      <c r="L583" s="571" t="s">
        <v>238</v>
      </c>
      <c r="M583" s="571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2"/>
    </row>
    <row r="584" spans="1:27" s="539" customFormat="1" ht="15.75" customHeight="1">
      <c r="A584" s="567" t="str">
        <f>IF(B584&lt;&gt;"",IF(AND(B584&gt;=_TM1,B584&lt;=_TM2,OR(TH!L584="1111",TH!M584="1111")),TH!D584,""),"")</f>
        <v/>
      </c>
      <c r="B584" s="568">
        <f t="shared" si="35"/>
        <v>3</v>
      </c>
      <c r="C584" s="349">
        <f t="shared" si="50"/>
        <v>42825</v>
      </c>
      <c r="D584" s="574"/>
      <c r="E584" s="349">
        <v>42825</v>
      </c>
      <c r="F584" s="279" t="s">
        <v>708</v>
      </c>
      <c r="G584" s="348" t="s">
        <v>843</v>
      </c>
      <c r="H584" s="507" t="s">
        <v>306</v>
      </c>
      <c r="I584" s="340">
        <v>20</v>
      </c>
      <c r="J584" s="340">
        <v>73230</v>
      </c>
      <c r="K584" s="569">
        <f t="shared" si="51"/>
        <v>1464600</v>
      </c>
      <c r="L584" s="571" t="s">
        <v>238</v>
      </c>
      <c r="M584" s="571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2"/>
    </row>
    <row r="585" spans="1:27" s="539" customFormat="1" ht="15.75" customHeight="1">
      <c r="A585" s="567" t="str">
        <f>IF(B585&lt;&gt;"",IF(AND(B585&gt;=_TM1,B585&lt;=_TM2,OR(TH!L585="1111",TH!M585="1111")),TH!D585,""),"")</f>
        <v/>
      </c>
      <c r="B585" s="568">
        <f t="shared" si="35"/>
        <v>3</v>
      </c>
      <c r="C585" s="349">
        <f t="shared" si="50"/>
        <v>42825</v>
      </c>
      <c r="D585" s="574"/>
      <c r="E585" s="349">
        <v>42825</v>
      </c>
      <c r="F585" s="279" t="s">
        <v>791</v>
      </c>
      <c r="G585" s="348" t="s">
        <v>843</v>
      </c>
      <c r="H585" s="507" t="s">
        <v>306</v>
      </c>
      <c r="I585" s="340">
        <v>30</v>
      </c>
      <c r="J585" s="340">
        <v>85785</v>
      </c>
      <c r="K585" s="569">
        <f t="shared" si="51"/>
        <v>2573550</v>
      </c>
      <c r="L585" s="571" t="s">
        <v>238</v>
      </c>
      <c r="M585" s="571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2"/>
    </row>
    <row r="586" spans="1:27" s="539" customFormat="1" ht="15.75" customHeight="1">
      <c r="A586" s="567" t="str">
        <f>IF(B586&lt;&gt;"",IF(AND(B586&gt;=_TM1,B586&lt;=_TM2,OR(TH!L586="1111",TH!M586="1111")),TH!D586,""),"")</f>
        <v/>
      </c>
      <c r="B586" s="568">
        <f t="shared" si="35"/>
        <v>3</v>
      </c>
      <c r="C586" s="349">
        <f t="shared" si="50"/>
        <v>42825</v>
      </c>
      <c r="D586" s="574"/>
      <c r="E586" s="349">
        <v>42825</v>
      </c>
      <c r="F586" s="279" t="s">
        <v>784</v>
      </c>
      <c r="G586" s="348" t="s">
        <v>843</v>
      </c>
      <c r="H586" s="507" t="s">
        <v>306</v>
      </c>
      <c r="I586" s="340">
        <v>6</v>
      </c>
      <c r="J586" s="340">
        <v>37490</v>
      </c>
      <c r="K586" s="569">
        <f t="shared" si="51"/>
        <v>224940</v>
      </c>
      <c r="L586" s="571" t="s">
        <v>238</v>
      </c>
      <c r="M586" s="571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2"/>
    </row>
    <row r="587" spans="1:27" s="539" customFormat="1" ht="15.75" customHeight="1">
      <c r="A587" s="567" t="str">
        <f>IF(B587&lt;&gt;"",IF(AND(B587&gt;=_TM1,B587&lt;=_TM2,OR(TH!L587="1111",TH!M587="1111")),TH!D587,""),"")</f>
        <v/>
      </c>
      <c r="B587" s="568">
        <f t="shared" si="35"/>
        <v>3</v>
      </c>
      <c r="C587" s="349">
        <f t="shared" si="50"/>
        <v>42825</v>
      </c>
      <c r="D587" s="574"/>
      <c r="E587" s="349">
        <v>42825</v>
      </c>
      <c r="F587" s="279" t="s">
        <v>792</v>
      </c>
      <c r="G587" s="348" t="s">
        <v>843</v>
      </c>
      <c r="H587" s="507" t="s">
        <v>306</v>
      </c>
      <c r="I587" s="340">
        <v>8</v>
      </c>
      <c r="J587" s="340">
        <v>150570</v>
      </c>
      <c r="K587" s="569">
        <f t="shared" si="51"/>
        <v>1204560</v>
      </c>
      <c r="L587" s="571" t="s">
        <v>238</v>
      </c>
      <c r="M587" s="571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2"/>
    </row>
    <row r="588" spans="1:27" s="539" customFormat="1" ht="15.75" customHeight="1">
      <c r="A588" s="567" t="str">
        <f>IF(B588&lt;&gt;"",IF(AND(B588&gt;=_TM1,B588&lt;=_TM2,OR(TH!L588="1111",TH!M588="1111")),TH!D588,""),"")</f>
        <v/>
      </c>
      <c r="B588" s="568">
        <f t="shared" si="35"/>
        <v>3</v>
      </c>
      <c r="C588" s="349">
        <f t="shared" si="36"/>
        <v>42825</v>
      </c>
      <c r="D588" s="574"/>
      <c r="E588" s="349">
        <v>42825</v>
      </c>
      <c r="F588" s="279" t="s">
        <v>747</v>
      </c>
      <c r="G588" s="348" t="s">
        <v>843</v>
      </c>
      <c r="H588" s="507" t="s">
        <v>306</v>
      </c>
      <c r="I588" s="340">
        <v>20</v>
      </c>
      <c r="J588" s="340">
        <v>103488</v>
      </c>
      <c r="K588" s="569">
        <f t="shared" ref="K588:K594" si="52">ROUND(I588*J588,0)</f>
        <v>2069760</v>
      </c>
      <c r="L588" s="571" t="s">
        <v>238</v>
      </c>
      <c r="M588" s="571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2"/>
    </row>
    <row r="589" spans="1:27" s="539" customFormat="1" ht="15.75" customHeight="1">
      <c r="A589" s="567" t="str">
        <f>IF(B589&lt;&gt;"",IF(AND(B589&gt;=_TM1,B589&lt;=_TM2,OR(TH!L589="1111",TH!M589="1111")),TH!D589,""),"")</f>
        <v/>
      </c>
      <c r="B589" s="568">
        <f t="shared" si="35"/>
        <v>3</v>
      </c>
      <c r="C589" s="349">
        <f t="shared" si="36"/>
        <v>42825</v>
      </c>
      <c r="D589" s="574"/>
      <c r="E589" s="349">
        <v>42825</v>
      </c>
      <c r="F589" s="279" t="s">
        <v>665</v>
      </c>
      <c r="G589" s="348" t="s">
        <v>843</v>
      </c>
      <c r="H589" s="507" t="s">
        <v>306</v>
      </c>
      <c r="I589" s="340">
        <v>12</v>
      </c>
      <c r="J589" s="340">
        <v>42669</v>
      </c>
      <c r="K589" s="569">
        <f t="shared" si="52"/>
        <v>512028</v>
      </c>
      <c r="L589" s="571" t="s">
        <v>238</v>
      </c>
      <c r="M589" s="571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2"/>
    </row>
    <row r="590" spans="1:27" s="539" customFormat="1" ht="15.75" customHeight="1">
      <c r="A590" s="567" t="str">
        <f>IF(B590&lt;&gt;"",IF(AND(B590&gt;=_TM1,B590&lt;=_TM2,OR(TH!L590="1111",TH!M590="1111")),TH!D590,""),"")</f>
        <v/>
      </c>
      <c r="B590" s="568">
        <f t="shared" si="35"/>
        <v>3</v>
      </c>
      <c r="C590" s="349">
        <f t="shared" si="36"/>
        <v>42825</v>
      </c>
      <c r="D590" s="574"/>
      <c r="E590" s="349">
        <v>42825</v>
      </c>
      <c r="F590" s="279" t="s">
        <v>793</v>
      </c>
      <c r="G590" s="348" t="s">
        <v>843</v>
      </c>
      <c r="H590" s="507" t="s">
        <v>306</v>
      </c>
      <c r="I590" s="340">
        <v>14</v>
      </c>
      <c r="J590" s="340">
        <v>48980</v>
      </c>
      <c r="K590" s="569">
        <f t="shared" si="52"/>
        <v>685720</v>
      </c>
      <c r="L590" s="571" t="s">
        <v>238</v>
      </c>
      <c r="M590" s="571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2"/>
    </row>
    <row r="591" spans="1:27" s="539" customFormat="1" ht="15.75" customHeight="1">
      <c r="A591" s="567" t="str">
        <f>IF(B591&lt;&gt;"",IF(AND(B591&gt;=_TM1,B591&lt;=_TM2,OR(TH!L591="1111",TH!M591="1111")),TH!D591,""),"")</f>
        <v/>
      </c>
      <c r="B591" s="568">
        <f t="shared" si="35"/>
        <v>3</v>
      </c>
      <c r="C591" s="349">
        <f>E591</f>
        <v>42825</v>
      </c>
      <c r="D591" s="574"/>
      <c r="E591" s="349">
        <v>42825</v>
      </c>
      <c r="F591" s="279" t="s">
        <v>794</v>
      </c>
      <c r="G591" s="348" t="s">
        <v>843</v>
      </c>
      <c r="H591" s="507" t="s">
        <v>306</v>
      </c>
      <c r="I591" s="340">
        <v>4</v>
      </c>
      <c r="J591" s="340">
        <v>163506</v>
      </c>
      <c r="K591" s="569">
        <f>ROUND(I591*J591,0)</f>
        <v>654024</v>
      </c>
      <c r="L591" s="571" t="s">
        <v>238</v>
      </c>
      <c r="M591" s="571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2"/>
    </row>
    <row r="592" spans="1:27" s="539" customFormat="1" ht="15.75" customHeight="1">
      <c r="A592" s="567" t="str">
        <f>IF(B592&lt;&gt;"",IF(AND(B592&gt;=_TM1,B592&lt;=_TM2,OR(TH!L592="1111",TH!M592="1111")),TH!D592,""),"")</f>
        <v/>
      </c>
      <c r="B592" s="568">
        <f t="shared" si="35"/>
        <v>3</v>
      </c>
      <c r="C592" s="349">
        <f>E592</f>
        <v>42825</v>
      </c>
      <c r="D592" s="574"/>
      <c r="E592" s="349">
        <v>42825</v>
      </c>
      <c r="F592" s="279" t="s">
        <v>795</v>
      </c>
      <c r="G592" s="348" t="s">
        <v>843</v>
      </c>
      <c r="H592" s="507" t="s">
        <v>306</v>
      </c>
      <c r="I592" s="340">
        <v>4</v>
      </c>
      <c r="J592" s="340">
        <v>214662</v>
      </c>
      <c r="K592" s="569">
        <f>ROUND(I592*J592,0)</f>
        <v>858648</v>
      </c>
      <c r="L592" s="571" t="s">
        <v>238</v>
      </c>
      <c r="M592" s="571" t="s">
        <v>162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2"/>
    </row>
    <row r="593" spans="1:28" s="539" customFormat="1" ht="15.75" customHeight="1">
      <c r="A593" s="567" t="str">
        <f>IF(B593&lt;&gt;"",IF(AND(B593&gt;=_TM1,B593&lt;=_TM2,OR(TH!L593="1111",TH!M593="1111")),TH!D593,""),"")</f>
        <v/>
      </c>
      <c r="B593" s="568">
        <f t="shared" si="35"/>
        <v>3</v>
      </c>
      <c r="C593" s="349">
        <f>E593</f>
        <v>42825</v>
      </c>
      <c r="D593" s="574"/>
      <c r="E593" s="349">
        <v>42825</v>
      </c>
      <c r="F593" s="279" t="s">
        <v>545</v>
      </c>
      <c r="G593" s="348" t="s">
        <v>843</v>
      </c>
      <c r="H593" s="507" t="s">
        <v>306</v>
      </c>
      <c r="I593" s="340"/>
      <c r="J593" s="340"/>
      <c r="K593" s="569">
        <v>14595451</v>
      </c>
      <c r="L593" s="571" t="s">
        <v>238</v>
      </c>
      <c r="M593" s="571" t="s">
        <v>274</v>
      </c>
      <c r="N593" s="561" t="str">
        <f>IF(AND('331-CT'!$E$7=TH!H593,OR(L593="331",M593="331")),"331",IF(AND(OR(L593="131",M593="131"),H593='131-CT'!$E$7),"131",""))</f>
        <v/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72"/>
    </row>
    <row r="594" spans="1:28" s="617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5"/>
        <v>3</v>
      </c>
      <c r="C594" s="612">
        <f t="shared" si="36"/>
        <v>42825</v>
      </c>
      <c r="D594" s="555"/>
      <c r="E594" s="612">
        <v>42825</v>
      </c>
      <c r="F594" s="613" t="s">
        <v>422</v>
      </c>
      <c r="G594" s="348" t="s">
        <v>906</v>
      </c>
      <c r="H594" s="615" t="s">
        <v>468</v>
      </c>
      <c r="I594" s="559">
        <v>25400</v>
      </c>
      <c r="J594" s="559">
        <v>8400</v>
      </c>
      <c r="K594" s="616">
        <f t="shared" si="52"/>
        <v>213360000</v>
      </c>
      <c r="L594" s="561" t="s">
        <v>238</v>
      </c>
      <c r="M594" s="571" t="s">
        <v>162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617" customFormat="1" ht="15.75" customHeight="1">
      <c r="A595" s="553" t="str">
        <f>IF(B595&lt;&gt;"",IF(AND(B595&gt;=_TM1,B595&lt;=_TM2,OR(TH!L595="1111",TH!M595="1111")),TH!D595,""),"")</f>
        <v/>
      </c>
      <c r="B595" s="554">
        <f t="shared" si="35"/>
        <v>3</v>
      </c>
      <c r="C595" s="612">
        <f t="shared" si="36"/>
        <v>42825</v>
      </c>
      <c r="D595" s="555"/>
      <c r="E595" s="612">
        <v>42825</v>
      </c>
      <c r="F595" s="613" t="s">
        <v>550</v>
      </c>
      <c r="G595" s="348" t="s">
        <v>906</v>
      </c>
      <c r="H595" s="615" t="s">
        <v>468</v>
      </c>
      <c r="I595" s="559"/>
      <c r="J595" s="559"/>
      <c r="K595" s="616">
        <v>21336000</v>
      </c>
      <c r="L595" s="561" t="s">
        <v>238</v>
      </c>
      <c r="M595" s="561" t="s">
        <v>274</v>
      </c>
      <c r="N595" s="561" t="str">
        <f>IF(AND('331-CT'!$E$7=TH!H595,OR(L595="331",M595="331")),"331",IF(AND(OR(L595="131",M595="131"),H595='131-CT'!$E$7),"131",""))</f>
        <v>131</v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/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IF(AND(OR(LEFT(TH!L595,2)="15",LEFT(TH!M595,2)="15"),'152-CT'!$J$8=TH!F595),"x","")</f>
        <v/>
      </c>
      <c r="W595" s="561" t="str">
        <f>IF(AND(OR(LEFT(TH!L595,2)="15",LEFT(TH!M595,2)="15"),TK!$E$7=TH!F595),"x","")</f>
        <v/>
      </c>
      <c r="X595" s="561" t="str">
        <f>IF(AND('341-CT'!$E$9=H595,OR(LEFT(L595,3)=$X$7,LEFT(M595,3)=$X$7)),"x","")</f>
        <v/>
      </c>
      <c r="Y595" s="561" t="str">
        <f>IF(OR(TH!L595=TH!$Y$7,M595=TH!$Y$7),"x","")</f>
        <v/>
      </c>
      <c r="Z595" s="561" t="str">
        <f>IF(AND(B595&lt;=NKC!$N$8,B595&gt;=NKC!$M$8),"x","")</f>
        <v>x</v>
      </c>
      <c r="AA595" s="562"/>
    </row>
    <row r="596" spans="1:28" s="539" customFormat="1" ht="15.75" customHeight="1">
      <c r="A596" s="567" t="str">
        <f>IF(B596&lt;&gt;"",IF(AND(B596&gt;=_TM1,B596&lt;=_TM2,OR(TH!L614="1111",TH!M614="1111")),TH!D614,""),"")</f>
        <v/>
      </c>
      <c r="B596" s="568">
        <f t="shared" ref="B596:B621" si="53">IF(C596&lt;&gt;"",MONTH(C596),"")</f>
        <v>1</v>
      </c>
      <c r="C596" s="349">
        <f t="shared" ref="C596:C621" si="54">E596</f>
        <v>42740</v>
      </c>
      <c r="D596" s="574"/>
      <c r="E596" s="349">
        <v>42740</v>
      </c>
      <c r="F596" s="279" t="s">
        <v>932</v>
      </c>
      <c r="G596" s="348" t="s">
        <v>933</v>
      </c>
      <c r="H596" s="507" t="s">
        <v>930</v>
      </c>
      <c r="I596" s="340"/>
      <c r="J596" s="340"/>
      <c r="K596" s="569">
        <f>188248+423703+302698</f>
        <v>914649</v>
      </c>
      <c r="L596" s="576" t="s">
        <v>81</v>
      </c>
      <c r="M596" s="576" t="s">
        <v>45</v>
      </c>
      <c r="N596" s="561" t="str">
        <f>IF(AND('331-CT'!$E$7=TH!H614,OR(L596="331",M596="331")),"331",IF(AND(OR(L596="131",M596="131"),H596='131-CT'!$E$7),"131",""))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IF(AND(OR(LEFT(TH!L614,2)="15",LEFT(TH!M614,2)="15"),'152-CT'!$J$8=TH!F614),"x","")</f>
        <v/>
      </c>
      <c r="W596" s="561" t="str">
        <f>IF(AND(OR(LEFT(TH!L614,2)="15",LEFT(TH!M614,2)="15"),TK!$E$7=TH!F614),"x","")</f>
        <v/>
      </c>
      <c r="X596" s="561" t="str">
        <f>IF(AND('341-CT'!$E$9=H596,OR(LEFT(L596,3)=$X$7,LEFT(M596,3)=$X$7)),"x","")</f>
        <v/>
      </c>
      <c r="Y596" s="561" t="str">
        <f>IF(OR(TH!L614=TH!$Y$7,M596=TH!$Y$7),"x","")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IF(B597&lt;&gt;"",IF(AND(B597&gt;=_TM1,B597&lt;=_TM2,OR(TH!L615="1111",TH!M615="1111")),TH!D615,""),"")</f>
        <v/>
      </c>
      <c r="B597" s="568">
        <f t="shared" si="53"/>
        <v>1</v>
      </c>
      <c r="C597" s="349">
        <f t="shared" si="54"/>
        <v>42740</v>
      </c>
      <c r="D597" s="574"/>
      <c r="E597" s="349">
        <v>42740</v>
      </c>
      <c r="F597" s="279" t="s">
        <v>931</v>
      </c>
      <c r="G597" s="348" t="s">
        <v>934</v>
      </c>
      <c r="H597" s="507" t="s">
        <v>930</v>
      </c>
      <c r="I597" s="340"/>
      <c r="J597" s="340"/>
      <c r="K597" s="569">
        <f>18825+42370+30270</f>
        <v>91465</v>
      </c>
      <c r="L597" s="576" t="s">
        <v>9</v>
      </c>
      <c r="M597" s="576" t="s">
        <v>45</v>
      </c>
      <c r="N597" s="561" t="str">
        <f>IF(AND('331-CT'!$E$7=TH!H615,OR(L597="331",M597="331")),"331",IF(AND(OR(L597="131",M597="131"),H597='131-CT'!$E$7),"131",""))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IF(AND(OR(LEFT(TH!L615,2)="15",LEFT(TH!M615,2)="15"),'152-CT'!$J$8=TH!F615),"x","")</f>
        <v/>
      </c>
      <c r="W597" s="561" t="str">
        <f>IF(AND(OR(LEFT(TH!L615,2)="15",LEFT(TH!M615,2)="15"),TK!$E$7=TH!F615),"x","")</f>
        <v/>
      </c>
      <c r="X597" s="561" t="str">
        <f>IF(AND('341-CT'!$E$9=H597,OR(LEFT(L597,3)=$X$7,LEFT(M597,3)=$X$7)),"x","")</f>
        <v/>
      </c>
      <c r="Y597" s="561" t="str">
        <f>IF(OR(TH!L615=TH!$Y$7,M597=TH!$Y$7),"x","")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IF(B598&lt;&gt;"",IF(AND(B598&gt;=_TM1,B598&lt;=_TM2,OR(TH!L596="1111",TH!M596="1111")),TH!D596,""),"")</f>
        <v/>
      </c>
      <c r="B598" s="568">
        <f t="shared" si="53"/>
        <v>1</v>
      </c>
      <c r="C598" s="349">
        <f t="shared" si="54"/>
        <v>42758</v>
      </c>
      <c r="D598" s="574"/>
      <c r="E598" s="349">
        <v>42758</v>
      </c>
      <c r="F598" s="279" t="s">
        <v>569</v>
      </c>
      <c r="G598" s="348" t="s">
        <v>572</v>
      </c>
      <c r="H598" s="507" t="s">
        <v>571</v>
      </c>
      <c r="I598" s="340"/>
      <c r="J598" s="340"/>
      <c r="K598" s="569">
        <v>1118727</v>
      </c>
      <c r="L598" s="576" t="s">
        <v>81</v>
      </c>
      <c r="M598" s="576" t="s">
        <v>45</v>
      </c>
      <c r="N598" s="561" t="str">
        <f>IF(AND('331-CT'!$E$7=TH!H596,OR(L598="331",M598="331")),"331",IF(AND(OR(L598="131",M598="131"),H598='131-CT'!$E$7),"131",""))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IF(AND(OR(LEFT(TH!L596,2)="15",LEFT(TH!M596,2)="15"),'152-CT'!$J$8=TH!F596),"x","")</f>
        <v/>
      </c>
      <c r="W598" s="561" t="str">
        <f>IF(AND(OR(LEFT(TH!L596,2)="15",LEFT(TH!M596,2)="15"),TK!$E$7=TH!F596),"x","")</f>
        <v/>
      </c>
      <c r="X598" s="561" t="str">
        <f>IF(AND('341-CT'!$E$9=H598,OR(LEFT(L598,3)=$X$7,LEFT(M598,3)=$X$7)),"x","")</f>
        <v/>
      </c>
      <c r="Y598" s="561" t="str">
        <f>IF(OR(TH!L596=TH!$Y$7,M598=TH!$Y$7),"x","")</f>
        <v/>
      </c>
      <c r="Z598" s="561" t="str">
        <f>IF(AND(B598&lt;=NKC!$N$8,B598&gt;=NKC!$M$8),"x","")</f>
        <v>x</v>
      </c>
      <c r="AA598" s="572">
        <v>1</v>
      </c>
      <c r="AB598" s="573"/>
    </row>
    <row r="599" spans="1:28" s="539" customFormat="1" ht="15.75" customHeight="1">
      <c r="A599" s="567" t="str">
        <f>IF(B599&lt;&gt;"",IF(AND(B599&gt;=_TM1,B599&lt;=_TM2,OR(TH!L597="1111",TH!M597="1111")),TH!D597,""),"")</f>
        <v/>
      </c>
      <c r="B599" s="568">
        <f t="shared" si="53"/>
        <v>1</v>
      </c>
      <c r="C599" s="349">
        <f t="shared" si="54"/>
        <v>42758</v>
      </c>
      <c r="D599" s="574"/>
      <c r="E599" s="349">
        <v>42758</v>
      </c>
      <c r="F599" s="279" t="s">
        <v>570</v>
      </c>
      <c r="G599" s="348" t="s">
        <v>572</v>
      </c>
      <c r="H599" s="507" t="s">
        <v>571</v>
      </c>
      <c r="I599" s="340"/>
      <c r="J599" s="340"/>
      <c r="K599" s="569">
        <v>111873</v>
      </c>
      <c r="L599" s="576" t="s">
        <v>9</v>
      </c>
      <c r="M599" s="576" t="s">
        <v>45</v>
      </c>
      <c r="N599" s="561" t="str">
        <f>IF(AND('331-CT'!$E$7=TH!H597,OR(L599="331",M599="331")),"331",IF(AND(OR(L599="131",M599="131"),H599='131-CT'!$E$7),"131",""))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IF(AND(OR(LEFT(TH!L597,2)="15",LEFT(TH!M597,2)="15"),'152-CT'!$J$8=TH!F597),"x","")</f>
        <v/>
      </c>
      <c r="W599" s="561" t="str">
        <f>IF(AND(OR(LEFT(TH!L597,2)="15",LEFT(TH!M597,2)="15"),TK!$E$7=TH!F597),"x","")</f>
        <v/>
      </c>
      <c r="X599" s="561" t="str">
        <f>IF(AND('341-CT'!$E$9=H599,OR(LEFT(L599,3)=$X$7,LEFT(M599,3)=$X$7)),"x","")</f>
        <v/>
      </c>
      <c r="Y599" s="561" t="str">
        <f>IF(OR(TH!L597=TH!$Y$7,M599=TH!$Y$7),"x","")</f>
        <v/>
      </c>
      <c r="Z599" s="561" t="str">
        <f>IF(AND(B599&lt;=NKC!$N$8,B599&gt;=NKC!$M$8),"x","")</f>
        <v>x</v>
      </c>
      <c r="AA599" s="572">
        <v>1</v>
      </c>
    </row>
    <row r="600" spans="1:28" s="539" customFormat="1" ht="15.75" customHeight="1">
      <c r="A600" s="567" t="str">
        <f>IF(B600&lt;&gt;"",IF(AND(B600&gt;=_TM1,B600&lt;=_TM2,OR(TH!L598="1111",TH!M598="1111")),TH!D598,""),"")</f>
        <v/>
      </c>
      <c r="B600" s="568">
        <f t="shared" si="53"/>
        <v>2</v>
      </c>
      <c r="C600" s="349">
        <f t="shared" si="54"/>
        <v>42769</v>
      </c>
      <c r="D600" s="574"/>
      <c r="E600" s="349">
        <v>42769</v>
      </c>
      <c r="F600" s="279" t="s">
        <v>574</v>
      </c>
      <c r="G600" s="348" t="s">
        <v>573</v>
      </c>
      <c r="H600" s="507" t="s">
        <v>576</v>
      </c>
      <c r="I600" s="340"/>
      <c r="J600" s="340"/>
      <c r="K600" s="569">
        <v>918982</v>
      </c>
      <c r="L600" s="576" t="s">
        <v>81</v>
      </c>
      <c r="M600" s="576" t="s">
        <v>45</v>
      </c>
      <c r="N600" s="561" t="str">
        <f>IF(AND('331-CT'!$E$7=TH!H598,OR(L600="331",M600="331")),"331",IF(AND(OR(L600="131",M600="131"),H600='131-CT'!$E$7),"131",""))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IF(AND(OR(LEFT(TH!L598,2)="15",LEFT(TH!M598,2)="15"),'152-CT'!$J$8=TH!F598),"x","")</f>
        <v/>
      </c>
      <c r="W600" s="561" t="str">
        <f>IF(AND(OR(LEFT(TH!L598,2)="15",LEFT(TH!M598,2)="15"),TK!$E$7=TH!F598),"x","")</f>
        <v/>
      </c>
      <c r="X600" s="561" t="str">
        <f>IF(AND('341-CT'!$E$9=H600,OR(LEFT(L600,3)=$X$7,LEFT(M600,3)=$X$7)),"x","")</f>
        <v/>
      </c>
      <c r="Y600" s="561" t="str">
        <f>IF(OR(TH!L598=TH!$Y$7,M600=TH!$Y$7),"x","")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IF(B601&lt;&gt;"",IF(AND(B601&gt;=_TM1,B601&lt;=_TM2,OR(TH!L599="1111",TH!M599="1111")),TH!D599,""),"")</f>
        <v/>
      </c>
      <c r="B601" s="568">
        <f t="shared" si="53"/>
        <v>2</v>
      </c>
      <c r="C601" s="349">
        <f t="shared" si="54"/>
        <v>42769</v>
      </c>
      <c r="D601" s="574"/>
      <c r="E601" s="349">
        <v>42769</v>
      </c>
      <c r="F601" s="279" t="s">
        <v>575</v>
      </c>
      <c r="G601" s="348" t="s">
        <v>573</v>
      </c>
      <c r="H601" s="507" t="s">
        <v>576</v>
      </c>
      <c r="I601" s="340"/>
      <c r="J601" s="340"/>
      <c r="K601" s="569">
        <v>91898</v>
      </c>
      <c r="L601" s="576" t="s">
        <v>9</v>
      </c>
      <c r="M601" s="576" t="s">
        <v>45</v>
      </c>
      <c r="N601" s="561" t="str">
        <f>IF(AND('331-CT'!$E$7=TH!H599,OR(L601="331",M601="331")),"331",IF(AND(OR(L601="131",M601="131"),H601='131-CT'!$E$7),"131",""))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IF(AND(OR(LEFT(TH!L599,2)="15",LEFT(TH!M599,2)="15"),'152-CT'!$J$8=TH!F599),"x","")</f>
        <v/>
      </c>
      <c r="W601" s="561" t="str">
        <f>IF(AND(OR(LEFT(TH!L599,2)="15",LEFT(TH!M599,2)="15"),TK!$E$7=TH!F599),"x","")</f>
        <v/>
      </c>
      <c r="X601" s="561" t="str">
        <f>IF(AND('341-CT'!$E$9=H601,OR(LEFT(L601,3)=$X$7,LEFT(M601,3)=$X$7)),"x","")</f>
        <v/>
      </c>
      <c r="Y601" s="561" t="str">
        <f>IF(OR(TH!L599=TH!$Y$7,M601=TH!$Y$7),"x","")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IF(B602&lt;&gt;"",IF(AND(B602&gt;=_TM1,B602&lt;=_TM2,OR(TH!L616="1111",TH!M616="1111")),TH!D616,""),"")</f>
        <v/>
      </c>
      <c r="B602" s="568">
        <f t="shared" si="53"/>
        <v>2</v>
      </c>
      <c r="C602" s="349">
        <f t="shared" si="54"/>
        <v>42770</v>
      </c>
      <c r="D602" s="574"/>
      <c r="E602" s="349">
        <v>42770</v>
      </c>
      <c r="F602" s="279" t="s">
        <v>935</v>
      </c>
      <c r="G602" s="348" t="s">
        <v>937</v>
      </c>
      <c r="H602" s="507" t="s">
        <v>930</v>
      </c>
      <c r="I602" s="340"/>
      <c r="J602" s="340"/>
      <c r="K602" s="569">
        <f>424105+189611+255443</f>
        <v>869159</v>
      </c>
      <c r="L602" s="576" t="s">
        <v>81</v>
      </c>
      <c r="M602" s="576" t="s">
        <v>45</v>
      </c>
      <c r="N602" s="561" t="str">
        <f>IF(AND('331-CT'!$E$7=TH!H616,OR(L602="331",M602="331")),"331",IF(AND(OR(L602="131",M602="131"),H602='131-CT'!$E$7),"131",""))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IF(AND(OR(LEFT(TH!L616,2)="15",LEFT(TH!M616,2)="15"),'152-CT'!$J$8=TH!F616),"x","")</f>
        <v/>
      </c>
      <c r="W602" s="561" t="str">
        <f>IF(AND(OR(LEFT(TH!L616,2)="15",LEFT(TH!M616,2)="15"),TK!$E$7=TH!F616),"x","")</f>
        <v/>
      </c>
      <c r="X602" s="561" t="str">
        <f>IF(AND('341-CT'!$E$9=H602,OR(LEFT(L602,3)=$X$7,LEFT(M602,3)=$X$7)),"x","")</f>
        <v/>
      </c>
      <c r="Y602" s="561" t="str">
        <f>IF(OR(TH!L616=TH!$Y$7,M602=TH!$Y$7),"x","")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IF(B603&lt;&gt;"",IF(AND(B603&gt;=_TM1,B603&lt;=_TM2,OR(TH!L617="1111",TH!M617="1111")),TH!D617,""),"")</f>
        <v/>
      </c>
      <c r="B603" s="568">
        <f t="shared" si="53"/>
        <v>2</v>
      </c>
      <c r="C603" s="349">
        <f t="shared" si="54"/>
        <v>42770</v>
      </c>
      <c r="D603" s="574"/>
      <c r="E603" s="349">
        <v>42770</v>
      </c>
      <c r="F603" s="279" t="s">
        <v>931</v>
      </c>
      <c r="G603" s="348" t="s">
        <v>938</v>
      </c>
      <c r="H603" s="507" t="s">
        <v>930</v>
      </c>
      <c r="I603" s="340"/>
      <c r="J603" s="340"/>
      <c r="K603" s="569">
        <f>42411+18961+25544</f>
        <v>86916</v>
      </c>
      <c r="L603" s="576" t="s">
        <v>9</v>
      </c>
      <c r="M603" s="576" t="s">
        <v>45</v>
      </c>
      <c r="N603" s="561" t="str">
        <f>IF(AND('331-CT'!$E$7=TH!H617,OR(L603="331",M603="331")),"331",IF(AND(OR(L603="131",M603="131"),H603='131-CT'!$E$7),"131",""))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IF(AND(OR(LEFT(TH!L617,2)="15",LEFT(TH!M617,2)="15"),'152-CT'!$J$8=TH!F617),"x","")</f>
        <v/>
      </c>
      <c r="W603" s="561" t="str">
        <f>IF(AND(OR(LEFT(TH!L617,2)="15",LEFT(TH!M617,2)="15"),TK!$E$7=TH!F617),"x","")</f>
        <v/>
      </c>
      <c r="X603" s="561" t="str">
        <f>IF(AND('341-CT'!$E$9=H603,OR(LEFT(L603,3)=$X$7,LEFT(M603,3)=$X$7)),"x","")</f>
        <v/>
      </c>
      <c r="Y603" s="561" t="str">
        <f>IF(OR(TH!L617=TH!$Y$7,M603=TH!$Y$7),"x","")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IF(B604&lt;&gt;"",IF(AND(B604&gt;=_TM1,B604&lt;=_TM2,OR(TH!L600="1111",TH!M600="1111")),TH!D600,""),"")</f>
        <v/>
      </c>
      <c r="B604" s="568">
        <f t="shared" si="53"/>
        <v>2</v>
      </c>
      <c r="C604" s="349">
        <f t="shared" si="54"/>
        <v>42777</v>
      </c>
      <c r="D604" s="574"/>
      <c r="E604" s="349">
        <v>42777</v>
      </c>
      <c r="F604" s="279" t="s">
        <v>569</v>
      </c>
      <c r="G604" s="348" t="s">
        <v>909</v>
      </c>
      <c r="H604" s="507" t="s">
        <v>910</v>
      </c>
      <c r="I604" s="340"/>
      <c r="J604" s="340"/>
      <c r="K604" s="569">
        <v>1356364</v>
      </c>
      <c r="L604" s="576" t="s">
        <v>81</v>
      </c>
      <c r="M604" s="576" t="s">
        <v>45</v>
      </c>
      <c r="N604" s="561" t="str">
        <f>IF(AND('331-CT'!$E$7=TH!H600,OR(L604="331",M604="331")),"331",IF(AND(OR(L604="131",M604="131"),H604='131-CT'!$E$7),"131",""))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IF(AND(OR(LEFT(TH!L600,2)="15",LEFT(TH!M600,2)="15"),'152-CT'!$J$8=TH!F600),"x","")</f>
        <v/>
      </c>
      <c r="W604" s="561" t="str">
        <f>IF(AND(OR(LEFT(TH!L600,2)="15",LEFT(TH!M600,2)="15"),TK!$E$7=TH!F600),"x","")</f>
        <v/>
      </c>
      <c r="X604" s="561" t="str">
        <f>IF(AND('341-CT'!$E$9=H604,OR(LEFT(L604,3)=$X$7,LEFT(M604,3)=$X$7)),"x","")</f>
        <v/>
      </c>
      <c r="Y604" s="561" t="str">
        <f>IF(OR(TH!L600=TH!$Y$7,M604=TH!$Y$7),"x","")</f>
        <v/>
      </c>
      <c r="Z604" s="561" t="str">
        <f>IF(AND(B604&lt;=NKC!$N$8,B604&gt;=NKC!$M$8),"x","")</f>
        <v>x</v>
      </c>
      <c r="AA604" s="572">
        <v>1</v>
      </c>
      <c r="AB604" s="573"/>
    </row>
    <row r="605" spans="1:28" s="539" customFormat="1" ht="15.75" customHeight="1">
      <c r="A605" s="567" t="str">
        <f>IF(B605&lt;&gt;"",IF(AND(B605&gt;=_TM1,B605&lt;=_TM2,OR(TH!L601="1111",TH!M601="1111")),TH!D601,""),"")</f>
        <v/>
      </c>
      <c r="B605" s="568">
        <f t="shared" si="53"/>
        <v>2</v>
      </c>
      <c r="C605" s="349">
        <f t="shared" si="54"/>
        <v>42777</v>
      </c>
      <c r="D605" s="574"/>
      <c r="E605" s="349">
        <v>42777</v>
      </c>
      <c r="F605" s="279" t="s">
        <v>570</v>
      </c>
      <c r="G605" s="348" t="s">
        <v>909</v>
      </c>
      <c r="H605" s="507" t="s">
        <v>910</v>
      </c>
      <c r="I605" s="340"/>
      <c r="J605" s="340"/>
      <c r="K605" s="569">
        <v>135636</v>
      </c>
      <c r="L605" s="576" t="s">
        <v>9</v>
      </c>
      <c r="M605" s="576" t="s">
        <v>45</v>
      </c>
      <c r="N605" s="561" t="str">
        <f>IF(AND('331-CT'!$E$7=TH!H601,OR(L605="331",M605="331")),"331",IF(AND(OR(L605="131",M605="131"),H605='131-CT'!$E$7),"131",""))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IF(AND(OR(LEFT(TH!L601,2)="15",LEFT(TH!M601,2)="15"),'152-CT'!$J$8=TH!F601),"x","")</f>
        <v/>
      </c>
      <c r="W605" s="561" t="str">
        <f>IF(AND(OR(LEFT(TH!L601,2)="15",LEFT(TH!M601,2)="15"),TK!$E$7=TH!F601),"x","")</f>
        <v/>
      </c>
      <c r="X605" s="561" t="str">
        <f>IF(AND('341-CT'!$E$9=H605,OR(LEFT(L605,3)=$X$7,LEFT(M605,3)=$X$7)),"x","")</f>
        <v/>
      </c>
      <c r="Y605" s="561" t="str">
        <f>IF(OR(TH!L601=TH!$Y$7,M605=TH!$Y$7),"x","")</f>
        <v/>
      </c>
      <c r="Z605" s="561" t="str">
        <f>IF(AND(B605&lt;=NKC!$N$8,B605&gt;=NKC!$M$8),"x","")</f>
        <v>x</v>
      </c>
      <c r="AA605" s="572">
        <v>1</v>
      </c>
    </row>
    <row r="606" spans="1:28" s="539" customFormat="1" ht="15.75" customHeight="1">
      <c r="A606" s="567" t="str">
        <f>IF(B606&lt;&gt;"",IF(AND(B606&gt;=_TM1,B606&lt;=_TM2,OR(TH!L602="1111",TH!M602="1111")),TH!D602,""),"")</f>
        <v/>
      </c>
      <c r="B606" s="568">
        <f t="shared" si="53"/>
        <v>2</v>
      </c>
      <c r="C606" s="349">
        <f t="shared" si="54"/>
        <v>42788</v>
      </c>
      <c r="D606" s="574"/>
      <c r="E606" s="349">
        <v>42788</v>
      </c>
      <c r="F606" s="279" t="s">
        <v>569</v>
      </c>
      <c r="G606" s="348" t="s">
        <v>911</v>
      </c>
      <c r="H606" s="507" t="s">
        <v>571</v>
      </c>
      <c r="I606" s="340"/>
      <c r="J606" s="340"/>
      <c r="K606" s="569">
        <v>422000</v>
      </c>
      <c r="L606" s="576" t="s">
        <v>81</v>
      </c>
      <c r="M606" s="576" t="s">
        <v>45</v>
      </c>
      <c r="N606" s="561" t="str">
        <f>IF(AND('331-CT'!$E$7=TH!H602,OR(L606="331",M606="331")),"331",IF(AND(OR(L606="131",M606="131"),H606='131-CT'!$E$7),"131",""))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IF(AND(OR(LEFT(TH!L602,2)="15",LEFT(TH!M602,2)="15"),'152-CT'!$J$8=TH!F602),"x","")</f>
        <v/>
      </c>
      <c r="W606" s="561" t="str">
        <f>IF(AND(OR(LEFT(TH!L602,2)="15",LEFT(TH!M602,2)="15"),TK!$E$7=TH!F602),"x","")</f>
        <v/>
      </c>
      <c r="X606" s="561" t="str">
        <f>IF(AND('341-CT'!$E$9=H606,OR(LEFT(L606,3)=$X$7,LEFT(M606,3)=$X$7)),"x","")</f>
        <v/>
      </c>
      <c r="Y606" s="561" t="str">
        <f>IF(OR(TH!L602=TH!$Y$7,M606=TH!$Y$7),"x","")</f>
        <v/>
      </c>
      <c r="Z606" s="561" t="str">
        <f>IF(AND(B606&lt;=NKC!$N$8,B606&gt;=NKC!$M$8),"x","")</f>
        <v>x</v>
      </c>
      <c r="AA606" s="572">
        <v>1</v>
      </c>
      <c r="AB606" s="573"/>
    </row>
    <row r="607" spans="1:28" s="539" customFormat="1" ht="15.75" customHeight="1">
      <c r="A607" s="567" t="str">
        <f>IF(B607&lt;&gt;"",IF(AND(B607&gt;=_TM1,B607&lt;=_TM2,OR(TH!L603="1111",TH!M603="1111")),TH!D603,""),"")</f>
        <v/>
      </c>
      <c r="B607" s="568">
        <f t="shared" si="53"/>
        <v>2</v>
      </c>
      <c r="C607" s="349">
        <f t="shared" si="54"/>
        <v>42788</v>
      </c>
      <c r="D607" s="574"/>
      <c r="E607" s="349">
        <v>42788</v>
      </c>
      <c r="F607" s="279" t="s">
        <v>570</v>
      </c>
      <c r="G607" s="348" t="s">
        <v>911</v>
      </c>
      <c r="H607" s="507" t="s">
        <v>571</v>
      </c>
      <c r="I607" s="340"/>
      <c r="J607" s="340"/>
      <c r="K607" s="569">
        <v>42200</v>
      </c>
      <c r="L607" s="576" t="s">
        <v>9</v>
      </c>
      <c r="M607" s="576" t="s">
        <v>45</v>
      </c>
      <c r="N607" s="561" t="str">
        <f>IF(AND('331-CT'!$E$7=TH!H603,OR(L607="331",M607="331")),"331",IF(AND(OR(L607="131",M607="131"),H607='131-CT'!$E$7),"131",""))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IF(AND(OR(LEFT(TH!L603,2)="15",LEFT(TH!M603,2)="15"),'152-CT'!$J$8=TH!F603),"x","")</f>
        <v/>
      </c>
      <c r="W607" s="561" t="str">
        <f>IF(AND(OR(LEFT(TH!L603,2)="15",LEFT(TH!M603,2)="15"),TK!$E$7=TH!F603),"x","")</f>
        <v/>
      </c>
      <c r="X607" s="561" t="str">
        <f>IF(AND('341-CT'!$E$9=H607,OR(LEFT(L607,3)=$X$7,LEFT(M607,3)=$X$7)),"x","")</f>
        <v/>
      </c>
      <c r="Y607" s="561" t="str">
        <f>IF(OR(TH!L603=TH!$Y$7,M607=TH!$Y$7),"x","")</f>
        <v/>
      </c>
      <c r="Z607" s="561" t="str">
        <f>IF(AND(B607&lt;=NKC!$N$8,B607&gt;=NKC!$M$8),"x","")</f>
        <v>x</v>
      </c>
      <c r="AA607" s="572">
        <v>1</v>
      </c>
    </row>
    <row r="608" spans="1:28" s="539" customFormat="1" ht="15.75" customHeight="1">
      <c r="A608" s="567" t="str">
        <f>IF(B608&lt;&gt;"",IF(AND(B608&gt;=_TM1,B608&lt;=_TM2,OR(TH!L604="1111",TH!M604="1111")),TH!D604,""),"")</f>
        <v/>
      </c>
      <c r="B608" s="568">
        <f t="shared" si="53"/>
        <v>2</v>
      </c>
      <c r="C608" s="349">
        <f t="shared" si="54"/>
        <v>42788</v>
      </c>
      <c r="D608" s="574"/>
      <c r="E608" s="349">
        <v>42788</v>
      </c>
      <c r="F608" s="279" t="s">
        <v>574</v>
      </c>
      <c r="G608" s="348" t="s">
        <v>912</v>
      </c>
      <c r="H608" s="507" t="s">
        <v>913</v>
      </c>
      <c r="I608" s="340"/>
      <c r="J608" s="340"/>
      <c r="K608" s="569">
        <v>910000</v>
      </c>
      <c r="L608" s="576" t="s">
        <v>81</v>
      </c>
      <c r="M608" s="576" t="s">
        <v>45</v>
      </c>
      <c r="N608" s="561" t="str">
        <f>IF(AND('331-CT'!$E$7=TH!H604,OR(L608="331",M608="331")),"331",IF(AND(OR(L608="131",M608="131"),H608='131-CT'!$E$7),"131",""))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IF(AND(OR(LEFT(TH!L604,2)="15",LEFT(TH!M604,2)="15"),'152-CT'!$J$8=TH!F604),"x","")</f>
        <v/>
      </c>
      <c r="W608" s="561" t="str">
        <f>IF(AND(OR(LEFT(TH!L604,2)="15",LEFT(TH!M604,2)="15"),TK!$E$7=TH!F604),"x","")</f>
        <v/>
      </c>
      <c r="X608" s="561" t="str">
        <f>IF(AND('341-CT'!$E$9=H608,OR(LEFT(L608,3)=$X$7,LEFT(M608,3)=$X$7)),"x","")</f>
        <v/>
      </c>
      <c r="Y608" s="561" t="str">
        <f>IF(OR(TH!L604=TH!$Y$7,M608=TH!$Y$7),"x","")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IF(B609&lt;&gt;"",IF(AND(B609&gt;=_TM1,B609&lt;=_TM2,OR(TH!L605="1111",TH!M605="1111")),TH!D605,""),"")</f>
        <v/>
      </c>
      <c r="B609" s="568">
        <f t="shared" si="53"/>
        <v>2</v>
      </c>
      <c r="C609" s="349">
        <f t="shared" si="54"/>
        <v>42788</v>
      </c>
      <c r="D609" s="574"/>
      <c r="E609" s="349">
        <v>42788</v>
      </c>
      <c r="F609" s="279" t="s">
        <v>575</v>
      </c>
      <c r="G609" s="348" t="s">
        <v>912</v>
      </c>
      <c r="H609" s="507" t="s">
        <v>913</v>
      </c>
      <c r="I609" s="340"/>
      <c r="J609" s="340"/>
      <c r="K609" s="569">
        <v>91000</v>
      </c>
      <c r="L609" s="576" t="s">
        <v>9</v>
      </c>
      <c r="M609" s="576" t="s">
        <v>45</v>
      </c>
      <c r="N609" s="561" t="str">
        <f>IF(AND('331-CT'!$E$7=TH!H605,OR(L609="331",M609="331")),"331",IF(AND(OR(L609="131",M609="131"),H609='131-CT'!$E$7),"131",""))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IF(AND(OR(LEFT(TH!L605,2)="15",LEFT(TH!M605,2)="15"),'152-CT'!$J$8=TH!F605),"x","")</f>
        <v/>
      </c>
      <c r="W609" s="561" t="str">
        <f>IF(AND(OR(LEFT(TH!L605,2)="15",LEFT(TH!M605,2)="15"),TK!$E$7=TH!F605),"x","")</f>
        <v/>
      </c>
      <c r="X609" s="561" t="str">
        <f>IF(AND('341-CT'!$E$9=H609,OR(LEFT(L609,3)=$X$7,LEFT(M609,3)=$X$7)),"x","")</f>
        <v/>
      </c>
      <c r="Y609" s="561" t="str">
        <f>IF(OR(TH!L605=TH!$Y$7,M609=TH!$Y$7),"x","")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IF(B610&lt;&gt;"",IF(AND(B610&gt;=_TM1,B610&lt;=_TM2,OR(TH!L620="1111",TH!M620="1111")),TH!D620,""),"")</f>
        <v/>
      </c>
      <c r="B610" s="568">
        <f t="shared" si="53"/>
        <v>2</v>
      </c>
      <c r="C610" s="349">
        <f t="shared" si="54"/>
        <v>42794</v>
      </c>
      <c r="D610" s="574"/>
      <c r="E610" s="349">
        <v>42794</v>
      </c>
      <c r="F610" s="279" t="s">
        <v>941</v>
      </c>
      <c r="G610" s="348" t="s">
        <v>943</v>
      </c>
      <c r="H610" s="507" t="s">
        <v>942</v>
      </c>
      <c r="I610" s="340"/>
      <c r="J610" s="340"/>
      <c r="K610" s="569">
        <f>56364+23684+32058</f>
        <v>112106</v>
      </c>
      <c r="L610" s="576" t="s">
        <v>81</v>
      </c>
      <c r="M610" s="576" t="s">
        <v>45</v>
      </c>
      <c r="N610" s="561" t="str">
        <f>IF(AND('331-CT'!$E$7=TH!H620,OR(L610="331",M610="331")),"331",IF(AND(OR(L610="131",M610="131"),H610='131-CT'!$E$7),"131",""))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IF(AND(OR(LEFT(TH!L620,2)="15",LEFT(TH!M620,2)="15"),'152-CT'!$J$8=TH!F620),"x","")</f>
        <v/>
      </c>
      <c r="W610" s="561" t="str">
        <f>IF(AND(OR(LEFT(TH!L620,2)="15",LEFT(TH!M620,2)="15"),TK!$E$7=TH!F620),"x","")</f>
        <v/>
      </c>
      <c r="X610" s="561" t="str">
        <f>IF(AND('341-CT'!$E$9=H610,OR(LEFT(L610,3)=$X$7,LEFT(M610,3)=$X$7)),"x","")</f>
        <v/>
      </c>
      <c r="Y610" s="561" t="str">
        <f>IF(OR(TH!L620=TH!$Y$7,M610=TH!$Y$7),"x","")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IF(B611&lt;&gt;"",IF(AND(B611&gt;=_TM1,B611&lt;=_TM2,OR(TH!L621="1111",TH!M621="1111")),TH!D621,""),"")</f>
        <v/>
      </c>
      <c r="B611" s="568">
        <f t="shared" si="53"/>
        <v>2</v>
      </c>
      <c r="C611" s="349">
        <f t="shared" si="54"/>
        <v>42794</v>
      </c>
      <c r="D611" s="574"/>
      <c r="E611" s="349">
        <v>42794</v>
      </c>
      <c r="F611" s="279" t="s">
        <v>931</v>
      </c>
      <c r="G611" s="348" t="s">
        <v>944</v>
      </c>
      <c r="H611" s="507" t="s">
        <v>942</v>
      </c>
      <c r="I611" s="340"/>
      <c r="J611" s="340"/>
      <c r="K611" s="569">
        <f>3206+5636+2368</f>
        <v>11210</v>
      </c>
      <c r="L611" s="576" t="s">
        <v>9</v>
      </c>
      <c r="M611" s="576" t="s">
        <v>45</v>
      </c>
      <c r="N611" s="561" t="str">
        <f>IF(AND('331-CT'!$E$7=TH!H621,OR(L611="331",M611="331")),"331",IF(AND(OR(L611="131",M611="131"),H611='131-CT'!$E$7),"131",""))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IF(AND(OR(LEFT(TH!L621,2)="15",LEFT(TH!M621,2)="15"),'152-CT'!$J$8=TH!F621),"x","")</f>
        <v/>
      </c>
      <c r="W611" s="561" t="str">
        <f>IF(AND(OR(LEFT(TH!L621,2)="15",LEFT(TH!M621,2)="15"),TK!$E$7=TH!F621),"x","")</f>
        <v/>
      </c>
      <c r="X611" s="561" t="str">
        <f>IF(AND('341-CT'!$E$9=H611,OR(LEFT(L611,3)=$X$7,LEFT(M611,3)=$X$7)),"x","")</f>
        <v/>
      </c>
      <c r="Y611" s="561" t="str">
        <f>IF(OR(TH!L621=TH!$Y$7,M611=TH!$Y$7),"x","")</f>
        <v/>
      </c>
      <c r="Z611" s="561" t="str">
        <f>IF(AND(B611&lt;=NKC!$N$8,B611&gt;=NKC!$M$8),"x","")</f>
        <v>x</v>
      </c>
      <c r="AA611" s="572">
        <v>1</v>
      </c>
      <c r="AB611" s="573"/>
    </row>
    <row r="612" spans="1:28" s="539" customFormat="1" ht="15.75" customHeight="1">
      <c r="A612" s="567" t="str">
        <f>IF(B612&lt;&gt;"",IF(AND(B612&gt;=_TM1,B612&lt;=_TM2,OR(TH!L606="1111",TH!M606="1111")),TH!D606,""),"")</f>
        <v/>
      </c>
      <c r="B612" s="568">
        <f t="shared" si="53"/>
        <v>3</v>
      </c>
      <c r="C612" s="349">
        <f t="shared" si="54"/>
        <v>42795</v>
      </c>
      <c r="D612" s="574"/>
      <c r="E612" s="349">
        <v>42795</v>
      </c>
      <c r="F612" s="279" t="s">
        <v>574</v>
      </c>
      <c r="G612" s="348" t="s">
        <v>914</v>
      </c>
      <c r="H612" s="507" t="s">
        <v>576</v>
      </c>
      <c r="I612" s="340"/>
      <c r="J612" s="340"/>
      <c r="K612" s="569">
        <v>1092000</v>
      </c>
      <c r="L612" s="576" t="s">
        <v>81</v>
      </c>
      <c r="M612" s="576" t="s">
        <v>45</v>
      </c>
      <c r="N612" s="561" t="str">
        <f>IF(AND('331-CT'!$E$7=TH!H606,OR(L612="331",M612="331")),"331",IF(AND(OR(L612="131",M612="131"),H612='131-CT'!$E$7),"131",""))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IF(AND(OR(LEFT(TH!L606,2)="15",LEFT(TH!M606,2)="15"),'152-CT'!$J$8=TH!F606),"x","")</f>
        <v/>
      </c>
      <c r="W612" s="561" t="str">
        <f>IF(AND(OR(LEFT(TH!L606,2)="15",LEFT(TH!M606,2)="15"),TK!$E$7=TH!F606),"x","")</f>
        <v/>
      </c>
      <c r="X612" s="561" t="str">
        <f>IF(AND('341-CT'!$E$9=H612,OR(LEFT(L612,3)=$X$7,LEFT(M612,3)=$X$7)),"x","")</f>
        <v/>
      </c>
      <c r="Y612" s="561" t="str">
        <f>IF(OR(TH!L606=TH!$Y$7,M612=TH!$Y$7),"x","")</f>
        <v/>
      </c>
      <c r="Z612" s="561" t="str">
        <f>IF(AND(B612&lt;=NKC!$N$8,B612&gt;=NKC!$M$8),"x","")</f>
        <v>x</v>
      </c>
      <c r="AA612" s="572">
        <v>1</v>
      </c>
      <c r="AB612" s="573"/>
    </row>
    <row r="613" spans="1:28" s="539" customFormat="1" ht="15.75" customHeight="1">
      <c r="A613" s="567" t="str">
        <f>IF(B613&lt;&gt;"",IF(AND(B613&gt;=_TM1,B613&lt;=_TM2,OR(TH!L607="1111",TH!M607="1111")),TH!D607,""),"")</f>
        <v/>
      </c>
      <c r="B613" s="568">
        <f t="shared" si="53"/>
        <v>3</v>
      </c>
      <c r="C613" s="349">
        <f t="shared" si="54"/>
        <v>42795</v>
      </c>
      <c r="D613" s="574"/>
      <c r="E613" s="349">
        <v>42795</v>
      </c>
      <c r="F613" s="279" t="s">
        <v>575</v>
      </c>
      <c r="G613" s="348" t="s">
        <v>914</v>
      </c>
      <c r="H613" s="507" t="s">
        <v>576</v>
      </c>
      <c r="I613" s="340"/>
      <c r="J613" s="340"/>
      <c r="K613" s="569">
        <v>109200</v>
      </c>
      <c r="L613" s="576" t="s">
        <v>9</v>
      </c>
      <c r="M613" s="576" t="s">
        <v>45</v>
      </c>
      <c r="N613" s="561" t="str">
        <f>IF(AND('331-CT'!$E$7=TH!H607,OR(L613="331",M613="331")),"331",IF(AND(OR(L613="131",M613="131"),H613='131-CT'!$E$7),"131",""))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IF(AND(OR(LEFT(TH!L607,2)="15",LEFT(TH!M607,2)="15"),'152-CT'!$J$8=TH!F607),"x","")</f>
        <v/>
      </c>
      <c r="W613" s="561" t="str">
        <f>IF(AND(OR(LEFT(TH!L607,2)="15",LEFT(TH!M607,2)="15"),TK!$E$7=TH!F607),"x","")</f>
        <v/>
      </c>
      <c r="X613" s="561" t="str">
        <f>IF(AND('341-CT'!$E$9=H613,OR(LEFT(L613,3)=$X$7,LEFT(M613,3)=$X$7)),"x","")</f>
        <v/>
      </c>
      <c r="Y613" s="561" t="str">
        <f>IF(OR(TH!L607=TH!$Y$7,M613=TH!$Y$7),"x","")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IF(B614&lt;&gt;"",IF(AND(B614&gt;=_TM1,B614&lt;=_TM2,OR(TH!L618="1111",TH!M618="1111")),TH!D618,""),"")</f>
        <v/>
      </c>
      <c r="B614" s="568">
        <f t="shared" si="53"/>
        <v>3</v>
      </c>
      <c r="C614" s="349">
        <f t="shared" si="54"/>
        <v>42798</v>
      </c>
      <c r="D614" s="574"/>
      <c r="E614" s="349">
        <v>42798</v>
      </c>
      <c r="F614" s="279" t="s">
        <v>936</v>
      </c>
      <c r="G614" s="348" t="s">
        <v>939</v>
      </c>
      <c r="H614" s="507" t="s">
        <v>930</v>
      </c>
      <c r="I614" s="340"/>
      <c r="J614" s="340"/>
      <c r="K614" s="569">
        <f>513018+221142+419567</f>
        <v>1153727</v>
      </c>
      <c r="L614" s="576" t="s">
        <v>81</v>
      </c>
      <c r="M614" s="576" t="s">
        <v>45</v>
      </c>
      <c r="N614" s="561" t="str">
        <f>IF(AND('331-CT'!$E$7=TH!H618,OR(L614="331",M614="331")),"331",IF(AND(OR(L614="131",M614="131"),H614='131-CT'!$E$7),"131",""))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IF(AND(OR(LEFT(TH!L618,2)="15",LEFT(TH!M618,2)="15"),'152-CT'!$J$8=TH!F618),"x","")</f>
        <v/>
      </c>
      <c r="W614" s="561" t="str">
        <f>IF(AND(OR(LEFT(TH!L618,2)="15",LEFT(TH!M618,2)="15"),TK!$E$7=TH!F618),"x","")</f>
        <v/>
      </c>
      <c r="X614" s="561" t="str">
        <f>IF(AND('341-CT'!$E$9=H614,OR(LEFT(L614,3)=$X$7,LEFT(M614,3)=$X$7)),"x","")</f>
        <v/>
      </c>
      <c r="Y614" s="561" t="str">
        <f>IF(OR(TH!L618=TH!$Y$7,M614=TH!$Y$7),"x","")</f>
        <v/>
      </c>
      <c r="Z614" s="561" t="str">
        <f>IF(AND(B614&lt;=NKC!$N$8,B614&gt;=NKC!$M$8),"x","")</f>
        <v>x</v>
      </c>
      <c r="AA614" s="572">
        <v>1</v>
      </c>
      <c r="AB614" s="573"/>
    </row>
    <row r="615" spans="1:28" s="539" customFormat="1" ht="15.75" customHeight="1">
      <c r="A615" s="567" t="str">
        <f>IF(B615&lt;&gt;"",IF(AND(B615&gt;=_TM1,B615&lt;=_TM2,OR(TH!L619="1111",TH!M619="1111")),TH!D619,""),"")</f>
        <v/>
      </c>
      <c r="B615" s="568">
        <f t="shared" si="53"/>
        <v>3</v>
      </c>
      <c r="C615" s="349">
        <f t="shared" si="54"/>
        <v>42798</v>
      </c>
      <c r="D615" s="574"/>
      <c r="E615" s="349">
        <v>42798</v>
      </c>
      <c r="F615" s="279" t="s">
        <v>931</v>
      </c>
      <c r="G615" s="348" t="s">
        <v>940</v>
      </c>
      <c r="H615" s="507" t="s">
        <v>930</v>
      </c>
      <c r="I615" s="340"/>
      <c r="J615" s="340"/>
      <c r="K615" s="569">
        <f>51302+22114+41957</f>
        <v>115373</v>
      </c>
      <c r="L615" s="576" t="s">
        <v>9</v>
      </c>
      <c r="M615" s="576" t="s">
        <v>45</v>
      </c>
      <c r="N615" s="561" t="str">
        <f>IF(AND('331-CT'!$E$7=TH!H619,OR(L615="331",M615="331")),"331",IF(AND(OR(L615="131",M615="131"),H615='131-CT'!$E$7),"131",""))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IF(AND(OR(LEFT(TH!L619,2)="15",LEFT(TH!M619,2)="15"),'152-CT'!$J$8=TH!F619),"x","")</f>
        <v/>
      </c>
      <c r="W615" s="561" t="str">
        <f>IF(AND(OR(LEFT(TH!L619,2)="15",LEFT(TH!M619,2)="15"),TK!$E$7=TH!F619),"x","")</f>
        <v/>
      </c>
      <c r="X615" s="561" t="str">
        <f>IF(AND('341-CT'!$E$9=H615,OR(LEFT(L615,3)=$X$7,LEFT(M615,3)=$X$7)),"x","")</f>
        <v/>
      </c>
      <c r="Y615" s="561" t="str">
        <f>IF(OR(TH!L619=TH!$Y$7,M615=TH!$Y$7),"x","")</f>
        <v/>
      </c>
      <c r="Z615" s="561" t="str">
        <f>IF(AND(B615&lt;=NKC!$N$8,B615&gt;=NKC!$M$8),"x","")</f>
        <v>x</v>
      </c>
      <c r="AA615" s="572">
        <v>1</v>
      </c>
      <c r="AB615" s="573"/>
    </row>
    <row r="616" spans="1:28" s="539" customFormat="1" ht="15.75" customHeight="1">
      <c r="A616" s="567" t="str">
        <f>IF(B616&lt;&gt;"",IF(AND(B616&gt;=_TM1,B616&lt;=_TM2,OR(TH!L608="1111",TH!M608="1111")),TH!D608,""),"")</f>
        <v/>
      </c>
      <c r="B616" s="568">
        <f t="shared" si="53"/>
        <v>3</v>
      </c>
      <c r="C616" s="349">
        <f t="shared" si="54"/>
        <v>42800</v>
      </c>
      <c r="D616" s="574"/>
      <c r="E616" s="349">
        <v>42800</v>
      </c>
      <c r="F616" s="279" t="s">
        <v>916</v>
      </c>
      <c r="G616" s="348" t="s">
        <v>918</v>
      </c>
      <c r="H616" s="279" t="s">
        <v>915</v>
      </c>
      <c r="I616" s="340"/>
      <c r="J616" s="340"/>
      <c r="K616" s="569">
        <v>1709091</v>
      </c>
      <c r="L616" s="576" t="s">
        <v>81</v>
      </c>
      <c r="M616" s="576" t="s">
        <v>45</v>
      </c>
      <c r="N616" s="561" t="str">
        <f>IF(AND('331-CT'!$E$7=TH!H608,OR(L616="331",M616="331")),"331",IF(AND(OR(L616="131",M616="131"),H616='131-CT'!$E$7),"131",""))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IF(AND(OR(LEFT(TH!L608,2)="15",LEFT(TH!M608,2)="15"),'152-CT'!$J$8=TH!F608),"x","")</f>
        <v/>
      </c>
      <c r="W616" s="561" t="str">
        <f>IF(AND(OR(LEFT(TH!L608,2)="15",LEFT(TH!M608,2)="15"),TK!$E$7=TH!F608),"x","")</f>
        <v/>
      </c>
      <c r="X616" s="561" t="str">
        <f>IF(AND('341-CT'!$E$9=H616,OR(LEFT(L616,3)=$X$7,LEFT(M616,3)=$X$7)),"x","")</f>
        <v/>
      </c>
      <c r="Y616" s="561" t="str">
        <f>IF(OR(TH!L608=TH!$Y$7,M616=TH!$Y$7),"x","")</f>
        <v/>
      </c>
      <c r="Z616" s="561" t="str">
        <f>IF(AND(B616&lt;=NKC!$N$8,B616&gt;=NKC!$M$8),"x","")</f>
        <v>x</v>
      </c>
      <c r="AA616" s="572">
        <v>1</v>
      </c>
      <c r="AB616" s="573"/>
    </row>
    <row r="617" spans="1:28" s="539" customFormat="1" ht="15.75" customHeight="1">
      <c r="A617" s="567" t="str">
        <f>IF(B617&lt;&gt;"",IF(AND(B617&gt;=_TM1,B617&lt;=_TM2,OR(TH!L609="1111",TH!M609="1111")),TH!D609,""),"")</f>
        <v/>
      </c>
      <c r="B617" s="568">
        <f t="shared" si="53"/>
        <v>3</v>
      </c>
      <c r="C617" s="349">
        <f t="shared" si="54"/>
        <v>42800</v>
      </c>
      <c r="D617" s="574"/>
      <c r="E617" s="349">
        <v>42800</v>
      </c>
      <c r="F617" s="279" t="s">
        <v>917</v>
      </c>
      <c r="G617" s="348" t="s">
        <v>918</v>
      </c>
      <c r="H617" s="279" t="s">
        <v>915</v>
      </c>
      <c r="I617" s="340"/>
      <c r="J617" s="340"/>
      <c r="K617" s="569">
        <v>170909</v>
      </c>
      <c r="L617" s="576" t="s">
        <v>9</v>
      </c>
      <c r="M617" s="576" t="s">
        <v>45</v>
      </c>
      <c r="N617" s="561" t="str">
        <f>IF(AND('331-CT'!$E$7=TH!H609,OR(L617="331",M617="331")),"331",IF(AND(OR(L617="131",M617="131"),H617='131-CT'!$E$7),"131",""))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IF(AND(OR(LEFT(TH!L609,2)="15",LEFT(TH!M609,2)="15"),'152-CT'!$J$8=TH!F609),"x","")</f>
        <v/>
      </c>
      <c r="W617" s="561" t="str">
        <f>IF(AND(OR(LEFT(TH!L609,2)="15",LEFT(TH!M609,2)="15"),TK!$E$7=TH!F609),"x","")</f>
        <v/>
      </c>
      <c r="X617" s="561" t="str">
        <f>IF(AND('341-CT'!$E$9=H617,OR(LEFT(L617,3)=$X$7,LEFT(M617,3)=$X$7)),"x","")</f>
        <v/>
      </c>
      <c r="Y617" s="561" t="str">
        <f>IF(OR(TH!L609=TH!$Y$7,M617=TH!$Y$7),"x","")</f>
        <v/>
      </c>
      <c r="Z617" s="561" t="str">
        <f>IF(AND(B617&lt;=NKC!$N$8,B617&gt;=NKC!$M$8),"x","")</f>
        <v>x</v>
      </c>
      <c r="AA617" s="572">
        <v>1</v>
      </c>
      <c r="AB617" s="573"/>
    </row>
    <row r="618" spans="1:28" s="539" customFormat="1" ht="15.75" customHeight="1">
      <c r="A618" s="567" t="str">
        <f>IF(B618&lt;&gt;"",IF(AND(B618&gt;=_TM1,B618&lt;=_TM2,OR(TH!L610="1111",TH!M610="1111")),TH!D610,""),"")</f>
        <v/>
      </c>
      <c r="B618" s="568">
        <f t="shared" si="53"/>
        <v>3</v>
      </c>
      <c r="C618" s="349">
        <f t="shared" si="54"/>
        <v>42824</v>
      </c>
      <c r="D618" s="574"/>
      <c r="E618" s="349">
        <v>42824</v>
      </c>
      <c r="F618" s="279" t="s">
        <v>574</v>
      </c>
      <c r="G618" s="348" t="s">
        <v>919</v>
      </c>
      <c r="H618" s="507" t="s">
        <v>576</v>
      </c>
      <c r="I618" s="340"/>
      <c r="J618" s="340"/>
      <c r="K618" s="569">
        <v>2464255</v>
      </c>
      <c r="L618" s="576" t="s">
        <v>81</v>
      </c>
      <c r="M618" s="576" t="s">
        <v>45</v>
      </c>
      <c r="N618" s="561" t="str">
        <f>IF(AND('331-CT'!$E$7=TH!H610,OR(L618="331",M618="331")),"331",IF(AND(OR(L618="131",M618="131"),H618='131-CT'!$E$7),"131",""))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IF(AND(OR(LEFT(TH!L610,2)="15",LEFT(TH!M610,2)="15"),'152-CT'!$J$8=TH!F610),"x","")</f>
        <v/>
      </c>
      <c r="W618" s="561" t="str">
        <f>IF(AND(OR(LEFT(TH!L610,2)="15",LEFT(TH!M610,2)="15"),TK!$E$7=TH!F610),"x","")</f>
        <v/>
      </c>
      <c r="X618" s="561" t="str">
        <f>IF(AND('341-CT'!$E$9=H618,OR(LEFT(L618,3)=$X$7,LEFT(M618,3)=$X$7)),"x","")</f>
        <v/>
      </c>
      <c r="Y618" s="561" t="str">
        <f>IF(OR(TH!L610=TH!$Y$7,M618=TH!$Y$7),"x","")</f>
        <v/>
      </c>
      <c r="Z618" s="561" t="str">
        <f>IF(AND(B618&lt;=NKC!$N$8,B618&gt;=NKC!$M$8),"x","")</f>
        <v>x</v>
      </c>
      <c r="AA618" s="572">
        <v>1</v>
      </c>
      <c r="AB618" s="573"/>
    </row>
    <row r="619" spans="1:28" s="539" customFormat="1" ht="15.75" customHeight="1">
      <c r="A619" s="567" t="str">
        <f>IF(B619&lt;&gt;"",IF(AND(B619&gt;=_TM1,B619&lt;=_TM2,OR(TH!L611="1111",TH!M611="1111")),TH!D611,""),"")</f>
        <v/>
      </c>
      <c r="B619" s="568">
        <f t="shared" si="53"/>
        <v>3</v>
      </c>
      <c r="C619" s="349">
        <f t="shared" si="54"/>
        <v>42824</v>
      </c>
      <c r="D619" s="574"/>
      <c r="E619" s="349">
        <v>42824</v>
      </c>
      <c r="F619" s="279" t="s">
        <v>575</v>
      </c>
      <c r="G619" s="348" t="s">
        <v>919</v>
      </c>
      <c r="H619" s="507" t="s">
        <v>576</v>
      </c>
      <c r="I619" s="340"/>
      <c r="J619" s="340"/>
      <c r="K619" s="569">
        <v>246425</v>
      </c>
      <c r="L619" s="576" t="s">
        <v>9</v>
      </c>
      <c r="M619" s="576" t="s">
        <v>45</v>
      </c>
      <c r="N619" s="561" t="str">
        <f>IF(AND('331-CT'!$E$7=TH!H611,OR(L619="331",M619="331")),"331",IF(AND(OR(L619="131",M619="131"),H619='131-CT'!$E$7),"131",""))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IF(AND(OR(LEFT(TH!L611,2)="15",LEFT(TH!M611,2)="15"),'152-CT'!$J$8=TH!F611),"x","")</f>
        <v/>
      </c>
      <c r="W619" s="561" t="str">
        <f>IF(AND(OR(LEFT(TH!L611,2)="15",LEFT(TH!M611,2)="15"),TK!$E$7=TH!F611),"x","")</f>
        <v/>
      </c>
      <c r="X619" s="561" t="str">
        <f>IF(AND('341-CT'!$E$9=H619,OR(LEFT(L619,3)=$X$7,LEFT(M619,3)=$X$7)),"x","")</f>
        <v/>
      </c>
      <c r="Y619" s="561" t="str">
        <f>IF(OR(TH!L611=TH!$Y$7,M619=TH!$Y$7),"x","")</f>
        <v/>
      </c>
      <c r="Z619" s="561" t="str">
        <f>IF(AND(B619&lt;=NKC!$N$8,B619&gt;=NKC!$M$8),"x","")</f>
        <v>x</v>
      </c>
      <c r="AA619" s="572">
        <v>1</v>
      </c>
      <c r="AB619" s="573"/>
    </row>
    <row r="620" spans="1:28" s="539" customFormat="1" ht="15.75" customHeight="1">
      <c r="A620" s="567" t="str">
        <f>IF(B620&lt;&gt;"",IF(AND(B620&gt;=_TM1,B620&lt;=_TM2,OR(TH!L612="1111",TH!M612="1111")),TH!D612,""),"")</f>
        <v/>
      </c>
      <c r="B620" s="568">
        <f t="shared" si="53"/>
        <v>3</v>
      </c>
      <c r="C620" s="349">
        <f t="shared" si="54"/>
        <v>42825</v>
      </c>
      <c r="D620" s="574"/>
      <c r="E620" s="349">
        <v>42825</v>
      </c>
      <c r="F620" s="279" t="s">
        <v>574</v>
      </c>
      <c r="G620" s="348" t="s">
        <v>661</v>
      </c>
      <c r="H620" s="507" t="s">
        <v>662</v>
      </c>
      <c r="I620" s="340"/>
      <c r="J620" s="340"/>
      <c r="K620" s="569">
        <v>4551327</v>
      </c>
      <c r="L620" s="576" t="s">
        <v>81</v>
      </c>
      <c r="M620" s="576" t="s">
        <v>45</v>
      </c>
      <c r="N620" s="561" t="str">
        <f>IF(AND('331-CT'!$E$7=TH!H612,OR(L620="331",M620="331")),"331",IF(AND(OR(L620="131",M620="131"),H620='131-CT'!$E$7),"131",""))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IF(AND(OR(LEFT(TH!L612,2)="15",LEFT(TH!M612,2)="15"),'152-CT'!$J$8=TH!F612),"x","")</f>
        <v/>
      </c>
      <c r="W620" s="561" t="str">
        <f>IF(AND(OR(LEFT(TH!L612,2)="15",LEFT(TH!M612,2)="15"),TK!$E$7=TH!F612),"x","")</f>
        <v/>
      </c>
      <c r="X620" s="561" t="str">
        <f>IF(AND('341-CT'!$E$9=H620,OR(LEFT(L620,3)=$X$7,LEFT(M620,3)=$X$7)),"x","")</f>
        <v/>
      </c>
      <c r="Y620" s="561" t="str">
        <f>IF(OR(TH!L612=TH!$Y$7,M620=TH!$Y$7),"x","")</f>
        <v/>
      </c>
      <c r="Z620" s="561" t="str">
        <f>IF(AND(B620&lt;=NKC!$N$8,B620&gt;=NKC!$M$8),"x","")</f>
        <v>x</v>
      </c>
      <c r="AA620" s="572">
        <v>1</v>
      </c>
      <c r="AB620" s="573"/>
    </row>
    <row r="621" spans="1:28" s="539" customFormat="1" ht="15.75" customHeight="1">
      <c r="A621" s="567" t="str">
        <f>IF(B621&lt;&gt;"",IF(AND(B621&gt;=_TM1,B621&lt;=_TM2,OR(TH!L613="1111",TH!M613="1111")),TH!D613,""),"")</f>
        <v/>
      </c>
      <c r="B621" s="568">
        <f t="shared" si="53"/>
        <v>3</v>
      </c>
      <c r="C621" s="349">
        <f t="shared" si="54"/>
        <v>42825</v>
      </c>
      <c r="D621" s="574"/>
      <c r="E621" s="349">
        <v>42825</v>
      </c>
      <c r="F621" s="279" t="s">
        <v>575</v>
      </c>
      <c r="G621" s="348" t="s">
        <v>661</v>
      </c>
      <c r="H621" s="507" t="s">
        <v>662</v>
      </c>
      <c r="I621" s="340"/>
      <c r="J621" s="340"/>
      <c r="K621" s="569">
        <v>455133</v>
      </c>
      <c r="L621" s="576" t="s">
        <v>9</v>
      </c>
      <c r="M621" s="576" t="s">
        <v>45</v>
      </c>
      <c r="N621" s="561" t="str">
        <f>IF(AND('331-CT'!$E$7=TH!H613,OR(L621="331",M621="331")),"331",IF(AND(OR(L621="131",M621="131"),H621='131-CT'!$E$7),"131",""))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IF(AND(OR(LEFT(TH!L613,2)="15",LEFT(TH!M613,2)="15"),'152-CT'!$J$8=TH!F613),"x","")</f>
        <v/>
      </c>
      <c r="W621" s="561" t="str">
        <f>IF(AND(OR(LEFT(TH!L613,2)="15",LEFT(TH!M613,2)="15"),TK!$E$7=TH!F613),"x","")</f>
        <v/>
      </c>
      <c r="X621" s="561" t="str">
        <f>IF(AND('341-CT'!$E$9=H621,OR(LEFT(L621,3)=$X$7,LEFT(M621,3)=$X$7)),"x","")</f>
        <v/>
      </c>
      <c r="Y621" s="561" t="str">
        <f>IF(OR(TH!L613=TH!$Y$7,M621=TH!$Y$7),"x","")</f>
        <v/>
      </c>
      <c r="Z621" s="561" t="str">
        <f>IF(AND(B621&lt;=NKC!$N$8,B621&gt;=NKC!$M$8),"x","")</f>
        <v>x</v>
      </c>
      <c r="AA621" s="572">
        <v>1</v>
      </c>
      <c r="AB621" s="573"/>
    </row>
    <row r="622" spans="1:28" s="539" customFormat="1" ht="15.75" customHeight="1">
      <c r="A622" s="567" t="str">
        <f>IF(B622&lt;&gt;"",IF(AND(B622&gt;=_TM1,B622&lt;=_TM2,OR(TH!L630="1111",TH!M630="1111")),TH!D630,""),"")</f>
        <v/>
      </c>
      <c r="B622" s="568">
        <f t="shared" ref="B622:B627" si="55">IF(C622&lt;&gt;"",MONTH(C622),"")</f>
        <v>1</v>
      </c>
      <c r="C622" s="349">
        <f t="shared" ref="C622:C627" si="56">E622</f>
        <v>42766</v>
      </c>
      <c r="D622" s="574"/>
      <c r="E622" s="349">
        <v>42766</v>
      </c>
      <c r="F622" s="279" t="s">
        <v>946</v>
      </c>
      <c r="G622" s="348"/>
      <c r="H622" s="507"/>
      <c r="I622" s="340"/>
      <c r="J622" s="340"/>
      <c r="K622" s="569">
        <f>ROUND((35000*2+30000*3+15000*12+10000*8+5000*6)/1.1,0)</f>
        <v>409091</v>
      </c>
      <c r="L622" s="576" t="s">
        <v>81</v>
      </c>
      <c r="M622" s="576" t="s">
        <v>45</v>
      </c>
      <c r="N622" s="561" t="str">
        <f>IF(AND('331-CT'!$E$7=TH!H630,OR(L622="331",M622="331")),"331",IF(AND(OR(L622="131",M622="131"),H622='131-CT'!$E$7),"131",""))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IF(AND(OR(LEFT(TH!L630,2)="15",LEFT(TH!M630,2)="15"),'152-CT'!$J$8=TH!F630),"x","")</f>
        <v/>
      </c>
      <c r="W622" s="561" t="str">
        <f>IF(AND(OR(LEFT(TH!L630,2)="15",LEFT(TH!M630,2)="15"),TK!$E$7=TH!F630),"x","")</f>
        <v/>
      </c>
      <c r="X622" s="561" t="str">
        <f>IF(AND('341-CT'!$E$9=H622,OR(LEFT(L622,3)=$X$7,LEFT(M622,3)=$X$7)),"x","")</f>
        <v/>
      </c>
      <c r="Y622" s="561" t="str">
        <f>IF(OR(TH!L630=TH!$Y$7,M622=TH!$Y$7),"x","")</f>
        <v/>
      </c>
      <c r="Z622" s="561" t="str">
        <f>IF(AND(B622&lt;=NKC!$N$8,B622&gt;=NKC!$M$8),"x","")</f>
        <v>x</v>
      </c>
      <c r="AA622" s="572">
        <v>1</v>
      </c>
      <c r="AB622" s="573"/>
    </row>
    <row r="623" spans="1:28" s="539" customFormat="1" ht="15.75" customHeight="1">
      <c r="A623" s="567" t="str">
        <f>IF(B623&lt;&gt;"",IF(AND(B623&gt;=_TM1,B623&lt;=_TM2,OR(TH!L631="1111",TH!M631="1111")),TH!D631,""),"")</f>
        <v/>
      </c>
      <c r="B623" s="568">
        <f t="shared" si="55"/>
        <v>1</v>
      </c>
      <c r="C623" s="349">
        <f t="shared" si="56"/>
        <v>42766</v>
      </c>
      <c r="D623" s="574"/>
      <c r="E623" s="349">
        <v>42766</v>
      </c>
      <c r="F623" s="279" t="s">
        <v>947</v>
      </c>
      <c r="G623" s="348"/>
      <c r="H623" s="507"/>
      <c r="I623" s="340"/>
      <c r="J623" s="340"/>
      <c r="K623" s="569">
        <v>40909</v>
      </c>
      <c r="L623" s="576" t="s">
        <v>9</v>
      </c>
      <c r="M623" s="576" t="s">
        <v>45</v>
      </c>
      <c r="N623" s="561" t="str">
        <f>IF(AND('331-CT'!$E$7=TH!H631,OR(L623="331",M623="331")),"331",IF(AND(OR(L623="131",M623="131"),H623='131-CT'!$E$7),"131",""))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IF(AND(OR(LEFT(TH!L631,2)="15",LEFT(TH!M631,2)="15"),'152-CT'!$J$8=TH!F631),"x","")</f>
        <v/>
      </c>
      <c r="W623" s="561" t="str">
        <f>IF(AND(OR(LEFT(TH!L631,2)="15",LEFT(TH!M631,2)="15"),TK!$E$7=TH!F631),"x","")</f>
        <v/>
      </c>
      <c r="X623" s="561" t="str">
        <f>IF(AND('341-CT'!$E$9=H623,OR(LEFT(L623,3)=$X$7,LEFT(M623,3)=$X$7)),"x","")</f>
        <v/>
      </c>
      <c r="Y623" s="561" t="str">
        <f>IF(OR(TH!L631=TH!$Y$7,M623=TH!$Y$7),"x","")</f>
        <v/>
      </c>
      <c r="Z623" s="561" t="str">
        <f>IF(AND(B623&lt;=NKC!$N$8,B623&gt;=NKC!$M$8),"x","")</f>
        <v>x</v>
      </c>
      <c r="AA623" s="572">
        <v>1</v>
      </c>
      <c r="AB623" s="573"/>
    </row>
    <row r="624" spans="1:28" s="539" customFormat="1" ht="15.75" customHeight="1">
      <c r="A624" s="567" t="str">
        <f>IF(B624&lt;&gt;"",IF(AND(B624&gt;=_TM1,B624&lt;=_TM2,OR(TH!L632="1111",TH!M632="1111")),TH!D632,""),"")</f>
        <v/>
      </c>
      <c r="B624" s="568">
        <f t="shared" si="55"/>
        <v>2</v>
      </c>
      <c r="C624" s="349">
        <f t="shared" si="56"/>
        <v>42794</v>
      </c>
      <c r="D624" s="574"/>
      <c r="E624" s="349">
        <v>42794</v>
      </c>
      <c r="F624" s="279" t="s">
        <v>946</v>
      </c>
      <c r="G624" s="348"/>
      <c r="H624" s="507"/>
      <c r="I624" s="340"/>
      <c r="J624" s="340"/>
      <c r="K624" s="569">
        <f>ROUND((35000*2+15000*10+5000*6+10000*10)/1.1,0)</f>
        <v>318182</v>
      </c>
      <c r="L624" s="576" t="s">
        <v>81</v>
      </c>
      <c r="M624" s="576" t="s">
        <v>45</v>
      </c>
      <c r="N624" s="561" t="str">
        <f>IF(AND('331-CT'!$E$7=TH!H632,OR(L624="331",M624="331")),"331",IF(AND(OR(L624="131",M624="131"),H624='131-CT'!$E$7),"131",""))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IF(AND(OR(LEFT(TH!L632,2)="15",LEFT(TH!M632,2)="15"),'152-CT'!$J$8=TH!F632),"x","")</f>
        <v/>
      </c>
      <c r="W624" s="561" t="str">
        <f>IF(AND(OR(LEFT(TH!L632,2)="15",LEFT(TH!M632,2)="15"),TK!$E$7=TH!F632),"x","")</f>
        <v/>
      </c>
      <c r="X624" s="561" t="str">
        <f>IF(AND('341-CT'!$E$9=H624,OR(LEFT(L624,3)=$X$7,LEFT(M624,3)=$X$7)),"x","")</f>
        <v/>
      </c>
      <c r="Y624" s="561" t="str">
        <f>IF(OR(TH!L632=TH!$Y$7,M624=TH!$Y$7),"x","")</f>
        <v/>
      </c>
      <c r="Z624" s="561" t="str">
        <f>IF(AND(B624&lt;=NKC!$N$8,B624&gt;=NKC!$M$8),"x","")</f>
        <v>x</v>
      </c>
      <c r="AA624" s="572">
        <v>1</v>
      </c>
      <c r="AB624" s="573"/>
    </row>
    <row r="625" spans="1:28" s="539" customFormat="1" ht="15.75" customHeight="1">
      <c r="A625" s="567" t="str">
        <f>IF(B625&lt;&gt;"",IF(AND(B625&gt;=_TM1,B625&lt;=_TM2,OR(TH!L633="1111",TH!M633="1111")),TH!D633,""),"")</f>
        <v/>
      </c>
      <c r="B625" s="568">
        <f t="shared" si="55"/>
        <v>2</v>
      </c>
      <c r="C625" s="349">
        <f t="shared" si="56"/>
        <v>42794</v>
      </c>
      <c r="D625" s="574"/>
      <c r="E625" s="349">
        <v>42794</v>
      </c>
      <c r="F625" s="279" t="s">
        <v>947</v>
      </c>
      <c r="G625" s="348"/>
      <c r="H625" s="507"/>
      <c r="I625" s="340"/>
      <c r="J625" s="340"/>
      <c r="K625" s="569">
        <v>31818</v>
      </c>
      <c r="L625" s="576" t="s">
        <v>9</v>
      </c>
      <c r="M625" s="576" t="s">
        <v>45</v>
      </c>
      <c r="N625" s="561" t="str">
        <f>IF(AND('331-CT'!$E$7=TH!H633,OR(L625="331",M625="331")),"331",IF(AND(OR(L625="131",M625="131"),H625='131-CT'!$E$7),"131",""))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IF(AND(OR(LEFT(TH!L633,2)="15",LEFT(TH!M633,2)="15"),'152-CT'!$J$8=TH!F633),"x","")</f>
        <v/>
      </c>
      <c r="W625" s="561" t="str">
        <f>IF(AND(OR(LEFT(TH!L633,2)="15",LEFT(TH!M633,2)="15"),TK!$E$7=TH!F633),"x","")</f>
        <v/>
      </c>
      <c r="X625" s="561" t="str">
        <f>IF(AND('341-CT'!$E$9=H625,OR(LEFT(L625,3)=$X$7,LEFT(M625,3)=$X$7)),"x","")</f>
        <v/>
      </c>
      <c r="Y625" s="561" t="str">
        <f>IF(OR(TH!L633=TH!$Y$7,M625=TH!$Y$7),"x","")</f>
        <v/>
      </c>
      <c r="Z625" s="561" t="str">
        <f>IF(AND(B625&lt;=NKC!$N$8,B625&gt;=NKC!$M$8),"x","")</f>
        <v>x</v>
      </c>
      <c r="AA625" s="572">
        <v>1</v>
      </c>
      <c r="AB625" s="573"/>
    </row>
    <row r="626" spans="1:28" s="539" customFormat="1" ht="15.75" customHeight="1">
      <c r="A626" s="567" t="str">
        <f>IF(B626&lt;&gt;"",IF(AND(B626&gt;=_TM1,B626&lt;=_TM2,OR(TH!L634="1111",TH!M634="1111")),TH!D634,""),"")</f>
        <v/>
      </c>
      <c r="B626" s="568">
        <f t="shared" si="55"/>
        <v>3</v>
      </c>
      <c r="C626" s="349">
        <f t="shared" si="56"/>
        <v>42825</v>
      </c>
      <c r="D626" s="574"/>
      <c r="E626" s="349">
        <v>42825</v>
      </c>
      <c r="F626" s="279" t="s">
        <v>946</v>
      </c>
      <c r="G626" s="348"/>
      <c r="H626" s="507"/>
      <c r="I626" s="340"/>
      <c r="J626" s="340"/>
      <c r="K626" s="569">
        <f>ROUND((35000*4+15000*3+10000*9+5000*3)/1.1,0)</f>
        <v>263636</v>
      </c>
      <c r="L626" s="576" t="s">
        <v>81</v>
      </c>
      <c r="M626" s="576" t="s">
        <v>45</v>
      </c>
      <c r="N626" s="561" t="str">
        <f>IF(AND('331-CT'!$E$7=TH!H634,OR(L626="331",M626="331")),"331",IF(AND(OR(L626="131",M626="131"),H626='131-CT'!$E$7),"131",""))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IF(AND(OR(LEFT(TH!L634,2)="15",LEFT(TH!M634,2)="15"),'152-CT'!$J$8=TH!F634),"x","")</f>
        <v/>
      </c>
      <c r="W626" s="561" t="str">
        <f>IF(AND(OR(LEFT(TH!L634,2)="15",LEFT(TH!M634,2)="15"),TK!$E$7=TH!F634),"x","")</f>
        <v/>
      </c>
      <c r="X626" s="561" t="str">
        <f>IF(AND('341-CT'!$E$9=H626,OR(LEFT(L626,3)=$X$7,LEFT(M626,3)=$X$7)),"x","")</f>
        <v/>
      </c>
      <c r="Y626" s="561" t="str">
        <f>IF(OR(TH!L634=TH!$Y$7,M626=TH!$Y$7),"x","")</f>
        <v/>
      </c>
      <c r="Z626" s="561" t="str">
        <f>IF(AND(B626&lt;=NKC!$N$8,B626&gt;=NKC!$M$8),"x","")</f>
        <v>x</v>
      </c>
      <c r="AA626" s="572">
        <v>1</v>
      </c>
      <c r="AB626" s="573"/>
    </row>
    <row r="627" spans="1:28" s="539" customFormat="1" ht="15.75" customHeight="1">
      <c r="A627" s="567" t="str">
        <f>IF(B627&lt;&gt;"",IF(AND(B627&gt;=_TM1,B627&lt;=_TM2,OR(TH!L635="1111",TH!M635="1111")),TH!D635,""),"")</f>
        <v/>
      </c>
      <c r="B627" s="568">
        <f t="shared" si="55"/>
        <v>3</v>
      </c>
      <c r="C627" s="349">
        <f t="shared" si="56"/>
        <v>42825</v>
      </c>
      <c r="D627" s="574"/>
      <c r="E627" s="349">
        <v>42825</v>
      </c>
      <c r="F627" s="279" t="s">
        <v>947</v>
      </c>
      <c r="G627" s="348"/>
      <c r="H627" s="507"/>
      <c r="I627" s="340"/>
      <c r="J627" s="340"/>
      <c r="K627" s="569">
        <v>26364</v>
      </c>
      <c r="L627" s="576" t="s">
        <v>9</v>
      </c>
      <c r="M627" s="576" t="s">
        <v>45</v>
      </c>
      <c r="N627" s="561" t="str">
        <f>IF(AND('331-CT'!$E$7=TH!H635,OR(L627="331",M627="331")),"331",IF(AND(OR(L627="131",M627="131"),H627='131-CT'!$E$7),"131",""))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>x</v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IF(AND(OR(LEFT(TH!L635,2)="15",LEFT(TH!M635,2)="15"),'152-CT'!$J$8=TH!F635),"x","")</f>
        <v/>
      </c>
      <c r="W627" s="561" t="str">
        <f>IF(AND(OR(LEFT(TH!L635,2)="15",LEFT(TH!M635,2)="15"),TK!$E$7=TH!F635),"x","")</f>
        <v/>
      </c>
      <c r="X627" s="561" t="str">
        <f>IF(AND('341-CT'!$E$9=H627,OR(LEFT(L627,3)=$X$7,LEFT(M627,3)=$X$7)),"x","")</f>
        <v/>
      </c>
      <c r="Y627" s="561" t="str">
        <f>IF(OR(TH!L635=TH!$Y$7,M627=TH!$Y$7),"x","")</f>
        <v/>
      </c>
      <c r="Z627" s="561" t="str">
        <f>IF(AND(B627&lt;=NKC!$N$8,B627&gt;=NKC!$M$8),"x","")</f>
        <v>x</v>
      </c>
      <c r="AA627" s="572">
        <v>1</v>
      </c>
      <c r="AB627" s="573"/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ref="B628:B669" si="57">IF(C628&lt;&gt;"",MONTH(C628),"")</f>
        <v>1</v>
      </c>
      <c r="C628" s="349">
        <f t="shared" ref="C628:C633" si="58">E628</f>
        <v>42749</v>
      </c>
      <c r="D628" s="574"/>
      <c r="E628" s="349">
        <v>42749</v>
      </c>
      <c r="F628" s="279" t="s">
        <v>907</v>
      </c>
      <c r="G628" s="348" t="s">
        <v>578</v>
      </c>
      <c r="H628" s="507" t="s">
        <v>291</v>
      </c>
      <c r="I628" s="340">
        <v>250</v>
      </c>
      <c r="J628" s="340">
        <v>27342</v>
      </c>
      <c r="K628" s="569">
        <f t="shared" ref="K628:K643" si="59">ROUND(I628*J628,0)</f>
        <v>6835500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7"/>
        <v>1</v>
      </c>
      <c r="C629" s="349">
        <f t="shared" si="58"/>
        <v>42749</v>
      </c>
      <c r="D629" s="574"/>
      <c r="E629" s="349">
        <v>42749</v>
      </c>
      <c r="F629" s="279" t="s">
        <v>908</v>
      </c>
      <c r="G629" s="348" t="s">
        <v>578</v>
      </c>
      <c r="H629" s="507" t="s">
        <v>291</v>
      </c>
      <c r="I629" s="340">
        <v>200</v>
      </c>
      <c r="J629" s="340">
        <v>27621</v>
      </c>
      <c r="K629" s="569">
        <f t="shared" si="59"/>
        <v>5524200</v>
      </c>
      <c r="L629" s="571" t="s">
        <v>318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 t="shared" si="57"/>
        <v>1</v>
      </c>
      <c r="C630" s="349">
        <f t="shared" si="58"/>
        <v>42749</v>
      </c>
      <c r="D630" s="574"/>
      <c r="E630" s="349">
        <v>42749</v>
      </c>
      <c r="F630" s="279" t="s">
        <v>579</v>
      </c>
      <c r="G630" s="348" t="s">
        <v>578</v>
      </c>
      <c r="H630" s="507" t="s">
        <v>291</v>
      </c>
      <c r="I630" s="340"/>
      <c r="J630" s="340"/>
      <c r="K630" s="569">
        <v>1235970</v>
      </c>
      <c r="L630" s="571" t="s">
        <v>9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  <c r="AB630" s="573"/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>IF(C631&lt;&gt;"",MONTH(C631),"")</f>
        <v>2</v>
      </c>
      <c r="C631" s="349">
        <f t="shared" si="58"/>
        <v>42781</v>
      </c>
      <c r="D631" s="574"/>
      <c r="E631" s="349">
        <v>42781</v>
      </c>
      <c r="F631" s="279" t="s">
        <v>627</v>
      </c>
      <c r="G631" s="348" t="s">
        <v>624</v>
      </c>
      <c r="H631" s="507" t="s">
        <v>291</v>
      </c>
      <c r="I631" s="340">
        <v>100</v>
      </c>
      <c r="J631" s="340">
        <v>18361</v>
      </c>
      <c r="K631" s="569">
        <f>ROUND(I631*J631,0)</f>
        <v>1836100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7"/>
        <v>2</v>
      </c>
      <c r="C632" s="349">
        <f t="shared" si="58"/>
        <v>42781</v>
      </c>
      <c r="D632" s="574"/>
      <c r="E632" s="349">
        <v>42781</v>
      </c>
      <c r="F632" s="279" t="s">
        <v>625</v>
      </c>
      <c r="G632" s="348" t="s">
        <v>624</v>
      </c>
      <c r="H632" s="507" t="s">
        <v>291</v>
      </c>
      <c r="I632" s="340">
        <v>76</v>
      </c>
      <c r="J632" s="340">
        <v>20030</v>
      </c>
      <c r="K632" s="569">
        <f t="shared" si="59"/>
        <v>1522280</v>
      </c>
      <c r="L632" s="571" t="s">
        <v>318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7"/>
        <v>2</v>
      </c>
      <c r="C633" s="349">
        <f t="shared" si="58"/>
        <v>42781</v>
      </c>
      <c r="D633" s="574"/>
      <c r="E633" s="349">
        <v>42781</v>
      </c>
      <c r="F633" s="279" t="s">
        <v>626</v>
      </c>
      <c r="G633" s="348" t="s">
        <v>624</v>
      </c>
      <c r="H633" s="507" t="s">
        <v>291</v>
      </c>
      <c r="I633" s="340">
        <v>76</v>
      </c>
      <c r="J633" s="340">
        <v>30139</v>
      </c>
      <c r="K633" s="569">
        <f t="shared" si="59"/>
        <v>2290564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7"/>
        <v>2</v>
      </c>
      <c r="C634" s="349">
        <f t="shared" ref="C634:C880" si="60">E634</f>
        <v>42781</v>
      </c>
      <c r="D634" s="574"/>
      <c r="E634" s="349">
        <v>42781</v>
      </c>
      <c r="F634" s="279" t="s">
        <v>626</v>
      </c>
      <c r="G634" s="348" t="s">
        <v>624</v>
      </c>
      <c r="H634" s="507" t="s">
        <v>291</v>
      </c>
      <c r="I634" s="340">
        <v>76</v>
      </c>
      <c r="J634" s="340">
        <v>20621</v>
      </c>
      <c r="K634" s="569">
        <f t="shared" si="59"/>
        <v>1567196</v>
      </c>
      <c r="L634" s="571" t="s">
        <v>318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7"/>
        <v>2</v>
      </c>
      <c r="C635" s="349">
        <f t="shared" si="60"/>
        <v>42781</v>
      </c>
      <c r="D635" s="574"/>
      <c r="E635" s="349">
        <v>42781</v>
      </c>
      <c r="F635" s="279" t="s">
        <v>579</v>
      </c>
      <c r="G635" s="348" t="s">
        <v>624</v>
      </c>
      <c r="H635" s="507" t="s">
        <v>291</v>
      </c>
      <c r="I635" s="340"/>
      <c r="J635" s="340"/>
      <c r="K635" s="569">
        <v>721614</v>
      </c>
      <c r="L635" s="571" t="s">
        <v>9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7"/>
        <v>2</v>
      </c>
      <c r="C636" s="349">
        <f t="shared" si="60"/>
        <v>42782</v>
      </c>
      <c r="D636" s="574"/>
      <c r="E636" s="349">
        <v>42782</v>
      </c>
      <c r="F636" s="279" t="s">
        <v>625</v>
      </c>
      <c r="G636" s="575" t="s">
        <v>628</v>
      </c>
      <c r="H636" s="507" t="s">
        <v>291</v>
      </c>
      <c r="I636" s="340">
        <v>48</v>
      </c>
      <c r="J636" s="340">
        <v>29275</v>
      </c>
      <c r="K636" s="569">
        <f t="shared" si="59"/>
        <v>1405200</v>
      </c>
      <c r="L636" s="571" t="s">
        <v>318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7"/>
        <v>2</v>
      </c>
      <c r="C637" s="349">
        <f t="shared" si="60"/>
        <v>42782</v>
      </c>
      <c r="D637" s="574"/>
      <c r="E637" s="349">
        <v>42782</v>
      </c>
      <c r="F637" s="279" t="s">
        <v>579</v>
      </c>
      <c r="G637" s="575" t="s">
        <v>628</v>
      </c>
      <c r="H637" s="507" t="s">
        <v>291</v>
      </c>
      <c r="I637" s="340"/>
      <c r="J637" s="340"/>
      <c r="K637" s="569">
        <v>140520</v>
      </c>
      <c r="L637" s="571" t="s">
        <v>9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7"/>
        <v>2</v>
      </c>
      <c r="C638" s="349">
        <f t="shared" si="60"/>
        <v>42794</v>
      </c>
      <c r="D638" s="574"/>
      <c r="E638" s="574">
        <v>42794</v>
      </c>
      <c r="F638" s="279" t="s">
        <v>630</v>
      </c>
      <c r="G638" s="575" t="s">
        <v>629</v>
      </c>
      <c r="H638" s="507" t="s">
        <v>291</v>
      </c>
      <c r="I638" s="340">
        <v>30</v>
      </c>
      <c r="J638" s="340">
        <v>59400</v>
      </c>
      <c r="K638" s="569">
        <f t="shared" si="59"/>
        <v>1782000</v>
      </c>
      <c r="L638" s="571" t="s">
        <v>318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7"/>
        <v>2</v>
      </c>
      <c r="C639" s="349">
        <f t="shared" si="60"/>
        <v>42794</v>
      </c>
      <c r="D639" s="574"/>
      <c r="E639" s="574">
        <v>42794</v>
      </c>
      <c r="F639" s="279" t="s">
        <v>579</v>
      </c>
      <c r="G639" s="575" t="s">
        <v>629</v>
      </c>
      <c r="H639" s="507" t="s">
        <v>291</v>
      </c>
      <c r="I639" s="340"/>
      <c r="J639" s="340"/>
      <c r="K639" s="569">
        <v>178200</v>
      </c>
      <c r="L639" s="571" t="s">
        <v>9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7"/>
        <v>3</v>
      </c>
      <c r="C640" s="349">
        <f t="shared" si="60"/>
        <v>42795</v>
      </c>
      <c r="D640" s="574"/>
      <c r="E640" s="574">
        <v>42795</v>
      </c>
      <c r="F640" s="279" t="s">
        <v>632</v>
      </c>
      <c r="G640" s="575" t="s">
        <v>631</v>
      </c>
      <c r="H640" s="507" t="s">
        <v>291</v>
      </c>
      <c r="I640" s="340">
        <v>24</v>
      </c>
      <c r="J640" s="340">
        <v>21083</v>
      </c>
      <c r="K640" s="569">
        <f t="shared" si="59"/>
        <v>505992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7"/>
        <v>3</v>
      </c>
      <c r="C641" s="349">
        <f t="shared" si="60"/>
        <v>42795</v>
      </c>
      <c r="D641" s="574"/>
      <c r="E641" s="574">
        <v>42795</v>
      </c>
      <c r="F641" s="279" t="s">
        <v>633</v>
      </c>
      <c r="G641" s="575" t="s">
        <v>631</v>
      </c>
      <c r="H641" s="507" t="s">
        <v>291</v>
      </c>
      <c r="I641" s="340">
        <v>125</v>
      </c>
      <c r="J641" s="340">
        <v>12432</v>
      </c>
      <c r="K641" s="569">
        <f t="shared" si="59"/>
        <v>1554000</v>
      </c>
      <c r="L641" s="571" t="s">
        <v>318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7"/>
        <v>3</v>
      </c>
      <c r="C642" s="349">
        <f t="shared" si="60"/>
        <v>42795</v>
      </c>
      <c r="D642" s="574"/>
      <c r="E642" s="574">
        <v>42795</v>
      </c>
      <c r="F642" s="279" t="s">
        <v>634</v>
      </c>
      <c r="G642" s="575" t="s">
        <v>631</v>
      </c>
      <c r="H642" s="507" t="s">
        <v>291</v>
      </c>
      <c r="I642" s="340">
        <v>200</v>
      </c>
      <c r="J642" s="340">
        <v>14497</v>
      </c>
      <c r="K642" s="569">
        <f t="shared" si="59"/>
        <v>2899400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7"/>
        <v>3</v>
      </c>
      <c r="C643" s="349">
        <f t="shared" si="60"/>
        <v>42795</v>
      </c>
      <c r="D643" s="574"/>
      <c r="E643" s="574">
        <v>42795</v>
      </c>
      <c r="F643" s="279" t="s">
        <v>635</v>
      </c>
      <c r="G643" s="575" t="s">
        <v>631</v>
      </c>
      <c r="H643" s="507" t="s">
        <v>291</v>
      </c>
      <c r="I643" s="340">
        <v>26</v>
      </c>
      <c r="J643" s="340">
        <v>37859</v>
      </c>
      <c r="K643" s="569">
        <f t="shared" si="59"/>
        <v>984334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 t="shared" si="57"/>
        <v>3</v>
      </c>
      <c r="C644" s="349">
        <f t="shared" si="60"/>
        <v>42795</v>
      </c>
      <c r="D644" s="574"/>
      <c r="E644" s="574">
        <v>42795</v>
      </c>
      <c r="F644" s="279" t="s">
        <v>635</v>
      </c>
      <c r="G644" s="575" t="s">
        <v>631</v>
      </c>
      <c r="H644" s="507" t="s">
        <v>291</v>
      </c>
      <c r="I644" s="340">
        <v>26</v>
      </c>
      <c r="J644" s="340">
        <v>25904</v>
      </c>
      <c r="K644" s="569">
        <f t="shared" ref="K644:K664" si="61">ROUND(I644*J644,0)</f>
        <v>673504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7"/>
        <v>3</v>
      </c>
      <c r="C645" s="349">
        <f t="shared" si="60"/>
        <v>42795</v>
      </c>
      <c r="D645" s="574"/>
      <c r="E645" s="574">
        <v>42795</v>
      </c>
      <c r="F645" s="279" t="s">
        <v>636</v>
      </c>
      <c r="G645" s="575" t="s">
        <v>631</v>
      </c>
      <c r="H645" s="507" t="s">
        <v>291</v>
      </c>
      <c r="I645" s="340">
        <v>21</v>
      </c>
      <c r="J645" s="340">
        <v>31293</v>
      </c>
      <c r="K645" s="569">
        <f t="shared" si="61"/>
        <v>657153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7"/>
        <v>3</v>
      </c>
      <c r="C646" s="349">
        <f t="shared" si="60"/>
        <v>42795</v>
      </c>
      <c r="D646" s="574"/>
      <c r="E646" s="574">
        <v>42795</v>
      </c>
      <c r="F646" s="279" t="s">
        <v>636</v>
      </c>
      <c r="G646" s="575" t="s">
        <v>631</v>
      </c>
      <c r="H646" s="507" t="s">
        <v>291</v>
      </c>
      <c r="I646" s="340">
        <v>21</v>
      </c>
      <c r="J646" s="340">
        <v>21411</v>
      </c>
      <c r="K646" s="569">
        <f t="shared" si="61"/>
        <v>449631</v>
      </c>
      <c r="L646" s="571" t="s">
        <v>318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7"/>
        <v>3</v>
      </c>
      <c r="C647" s="349">
        <f t="shared" si="60"/>
        <v>42795</v>
      </c>
      <c r="D647" s="574"/>
      <c r="E647" s="574">
        <v>42795</v>
      </c>
      <c r="F647" s="279" t="s">
        <v>450</v>
      </c>
      <c r="G647" s="575" t="s">
        <v>631</v>
      </c>
      <c r="H647" s="507" t="s">
        <v>291</v>
      </c>
      <c r="I647" s="340">
        <v>30</v>
      </c>
      <c r="J647" s="340">
        <v>25291</v>
      </c>
      <c r="K647" s="569">
        <f t="shared" si="61"/>
        <v>758730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7"/>
        <v>3</v>
      </c>
      <c r="C648" s="349">
        <f t="shared" si="60"/>
        <v>42795</v>
      </c>
      <c r="D648" s="574"/>
      <c r="E648" s="574">
        <v>42795</v>
      </c>
      <c r="F648" s="279" t="s">
        <v>450</v>
      </c>
      <c r="G648" s="575" t="s">
        <v>631</v>
      </c>
      <c r="H648" s="507" t="s">
        <v>291</v>
      </c>
      <c r="I648" s="340">
        <v>30</v>
      </c>
      <c r="J648" s="340">
        <v>17304</v>
      </c>
      <c r="K648" s="569">
        <f t="shared" si="61"/>
        <v>519120</v>
      </c>
      <c r="L648" s="571" t="s">
        <v>318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7"/>
        <v>3</v>
      </c>
      <c r="C649" s="349">
        <f t="shared" si="60"/>
        <v>42795</v>
      </c>
      <c r="D649" s="574"/>
      <c r="E649" s="574">
        <v>42795</v>
      </c>
      <c r="F649" s="279" t="s">
        <v>579</v>
      </c>
      <c r="G649" s="575" t="s">
        <v>631</v>
      </c>
      <c r="H649" s="507" t="s">
        <v>291</v>
      </c>
      <c r="I649" s="340"/>
      <c r="J649" s="340"/>
      <c r="K649" s="569">
        <v>900186</v>
      </c>
      <c r="L649" s="571" t="s">
        <v>9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  <c r="AB649" s="573"/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7"/>
        <v>3</v>
      </c>
      <c r="C650" s="349">
        <f t="shared" si="60"/>
        <v>42800</v>
      </c>
      <c r="D650" s="574"/>
      <c r="E650" s="574">
        <v>42800</v>
      </c>
      <c r="F650" s="279" t="s">
        <v>638</v>
      </c>
      <c r="G650" s="348" t="s">
        <v>637</v>
      </c>
      <c r="H650" s="507" t="s">
        <v>291</v>
      </c>
      <c r="I650" s="340">
        <v>20</v>
      </c>
      <c r="J650" s="340">
        <v>33729</v>
      </c>
      <c r="K650" s="569">
        <f t="shared" si="61"/>
        <v>674580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7"/>
        <v>3</v>
      </c>
      <c r="C651" s="349">
        <f t="shared" si="60"/>
        <v>42800</v>
      </c>
      <c r="D651" s="574"/>
      <c r="E651" s="574">
        <v>42800</v>
      </c>
      <c r="F651" s="279" t="s">
        <v>484</v>
      </c>
      <c r="G651" s="348" t="s">
        <v>637</v>
      </c>
      <c r="H651" s="507" t="s">
        <v>291</v>
      </c>
      <c r="I651" s="340">
        <v>27</v>
      </c>
      <c r="J651" s="340">
        <v>26393</v>
      </c>
      <c r="K651" s="569">
        <f t="shared" si="61"/>
        <v>712611</v>
      </c>
      <c r="L651" s="571" t="s">
        <v>318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7"/>
        <v>3</v>
      </c>
      <c r="C652" s="349">
        <f t="shared" si="60"/>
        <v>42800</v>
      </c>
      <c r="D652" s="574"/>
      <c r="E652" s="574">
        <v>42800</v>
      </c>
      <c r="F652" s="279" t="s">
        <v>579</v>
      </c>
      <c r="G652" s="348" t="s">
        <v>637</v>
      </c>
      <c r="H652" s="507" t="s">
        <v>291</v>
      </c>
      <c r="I652" s="340"/>
      <c r="J652" s="340"/>
      <c r="K652" s="569">
        <v>138719</v>
      </c>
      <c r="L652" s="571" t="s">
        <v>9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  <c r="AB652" s="573"/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si="57"/>
        <v>3</v>
      </c>
      <c r="C653" s="349">
        <f t="shared" si="60"/>
        <v>42796</v>
      </c>
      <c r="D653" s="574"/>
      <c r="E653" s="574">
        <v>42796</v>
      </c>
      <c r="F653" s="279" t="s">
        <v>632</v>
      </c>
      <c r="G653" s="348" t="s">
        <v>536</v>
      </c>
      <c r="H653" s="507" t="s">
        <v>291</v>
      </c>
      <c r="I653" s="340">
        <v>24</v>
      </c>
      <c r="J653" s="340">
        <v>30814</v>
      </c>
      <c r="K653" s="569">
        <f t="shared" si="61"/>
        <v>739536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57"/>
        <v>3</v>
      </c>
      <c r="C654" s="349">
        <f t="shared" si="60"/>
        <v>42796</v>
      </c>
      <c r="D654" s="574"/>
      <c r="E654" s="574">
        <v>42796</v>
      </c>
      <c r="F654" s="279" t="s">
        <v>638</v>
      </c>
      <c r="G654" s="348" t="s">
        <v>536</v>
      </c>
      <c r="H654" s="507" t="s">
        <v>291</v>
      </c>
      <c r="I654" s="340">
        <v>20</v>
      </c>
      <c r="J654" s="340">
        <v>22944</v>
      </c>
      <c r="K654" s="569">
        <f t="shared" si="61"/>
        <v>458880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57"/>
        <v>3</v>
      </c>
      <c r="C655" s="349">
        <f t="shared" si="60"/>
        <v>42796</v>
      </c>
      <c r="D655" s="574"/>
      <c r="E655" s="574">
        <v>42796</v>
      </c>
      <c r="F655" s="279" t="s">
        <v>484</v>
      </c>
      <c r="G655" s="348" t="s">
        <v>536</v>
      </c>
      <c r="H655" s="507" t="s">
        <v>291</v>
      </c>
      <c r="I655" s="340">
        <v>27</v>
      </c>
      <c r="J655" s="340">
        <v>17954</v>
      </c>
      <c r="K655" s="569">
        <f t="shared" si="61"/>
        <v>484758</v>
      </c>
      <c r="L655" s="571" t="s">
        <v>318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57"/>
        <v>3</v>
      </c>
      <c r="C656" s="349">
        <f t="shared" si="60"/>
        <v>42796</v>
      </c>
      <c r="D656" s="574"/>
      <c r="E656" s="574">
        <v>42796</v>
      </c>
      <c r="F656" s="279" t="s">
        <v>579</v>
      </c>
      <c r="G656" s="348" t="s">
        <v>536</v>
      </c>
      <c r="H656" s="507" t="s">
        <v>291</v>
      </c>
      <c r="I656" s="340"/>
      <c r="J656" s="340"/>
      <c r="K656" s="569">
        <v>168317</v>
      </c>
      <c r="L656" s="571" t="s">
        <v>9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  <c r="AB656" s="573"/>
    </row>
    <row r="657" spans="1:28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57"/>
        <v>3</v>
      </c>
      <c r="C657" s="349">
        <f t="shared" si="60"/>
        <v>42818</v>
      </c>
      <c r="D657" s="574"/>
      <c r="E657" s="574">
        <v>42818</v>
      </c>
      <c r="F657" s="279" t="s">
        <v>384</v>
      </c>
      <c r="G657" s="348" t="s">
        <v>639</v>
      </c>
      <c r="H657" s="507" t="s">
        <v>291</v>
      </c>
      <c r="I657" s="340">
        <v>167</v>
      </c>
      <c r="J657" s="340">
        <v>13271</v>
      </c>
      <c r="K657" s="569">
        <f t="shared" si="61"/>
        <v>2216257</v>
      </c>
      <c r="L657" s="571" t="s">
        <v>318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</row>
    <row r="658" spans="1:28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57"/>
        <v>3</v>
      </c>
      <c r="C658" s="349">
        <f t="shared" si="60"/>
        <v>42818</v>
      </c>
      <c r="D658" s="574"/>
      <c r="E658" s="574">
        <v>42818</v>
      </c>
      <c r="F658" s="279" t="s">
        <v>579</v>
      </c>
      <c r="G658" s="348" t="s">
        <v>639</v>
      </c>
      <c r="H658" s="507" t="s">
        <v>291</v>
      </c>
      <c r="I658" s="340"/>
      <c r="J658" s="340"/>
      <c r="K658" s="569">
        <v>221626</v>
      </c>
      <c r="L658" s="571" t="s">
        <v>9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  <c r="AB658" s="573"/>
    </row>
    <row r="659" spans="1:28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57"/>
        <v>1</v>
      </c>
      <c r="C659" s="349">
        <f t="shared" si="60"/>
        <v>42747</v>
      </c>
      <c r="D659" s="574"/>
      <c r="E659" s="574">
        <v>42747</v>
      </c>
      <c r="F659" s="279" t="s">
        <v>294</v>
      </c>
      <c r="G659" s="348" t="s">
        <v>655</v>
      </c>
      <c r="H659" s="507" t="s">
        <v>498</v>
      </c>
      <c r="I659" s="340">
        <v>437</v>
      </c>
      <c r="J659" s="340">
        <v>10670</v>
      </c>
      <c r="K659" s="569">
        <f t="shared" si="61"/>
        <v>4662790</v>
      </c>
      <c r="L659" s="571" t="s">
        <v>318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>x</v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8" s="539" customFormat="1" ht="15.75" customHeight="1">
      <c r="A660" s="567" t="str">
        <f>IF(B660&lt;&gt;"",IF(AND(B660&gt;=_TM1,B660&lt;=_TM2,OR(TH!L660="1111",TH!M660="1111")),TH!D660,""),"")</f>
        <v/>
      </c>
      <c r="B660" s="568">
        <f t="shared" si="57"/>
        <v>1</v>
      </c>
      <c r="C660" s="349">
        <f t="shared" si="60"/>
        <v>42747</v>
      </c>
      <c r="D660" s="574"/>
      <c r="E660" s="574">
        <v>42747</v>
      </c>
      <c r="F660" s="279" t="s">
        <v>294</v>
      </c>
      <c r="G660" s="348" t="s">
        <v>655</v>
      </c>
      <c r="H660" s="507" t="s">
        <v>498</v>
      </c>
      <c r="I660" s="340">
        <v>520</v>
      </c>
      <c r="J660" s="340">
        <v>10185</v>
      </c>
      <c r="K660" s="569">
        <f t="shared" si="61"/>
        <v>5296200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>x</v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</row>
    <row r="661" spans="1:28" s="539" customFormat="1" ht="15.75" customHeight="1">
      <c r="A661" s="567" t="str">
        <f>IF(B661&lt;&gt;"",IF(AND(B661&gt;=_TM1,B661&lt;=_TM2,OR(TH!L661="1111",TH!M661="1111")),TH!D661,""),"")</f>
        <v/>
      </c>
      <c r="B661" s="568">
        <f>IF(C661&lt;&gt;"",MONTH(C661),"")</f>
        <v>1</v>
      </c>
      <c r="C661" s="349">
        <f>E661</f>
        <v>42747</v>
      </c>
      <c r="D661" s="574"/>
      <c r="E661" s="574">
        <v>42747</v>
      </c>
      <c r="F661" s="279" t="s">
        <v>555</v>
      </c>
      <c r="G661" s="348" t="s">
        <v>655</v>
      </c>
      <c r="H661" s="507" t="s">
        <v>498</v>
      </c>
      <c r="I661" s="340">
        <v>50</v>
      </c>
      <c r="J661" s="340">
        <v>12375</v>
      </c>
      <c r="K661" s="569">
        <f>ROUND(I661*J661,0)</f>
        <v>618750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</row>
    <row r="662" spans="1:28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57"/>
        <v>1</v>
      </c>
      <c r="C662" s="349">
        <f t="shared" si="60"/>
        <v>42747</v>
      </c>
      <c r="D662" s="574"/>
      <c r="E662" s="574">
        <v>42747</v>
      </c>
      <c r="F662" s="279" t="s">
        <v>556</v>
      </c>
      <c r="G662" s="348" t="s">
        <v>655</v>
      </c>
      <c r="H662" s="507" t="s">
        <v>498</v>
      </c>
      <c r="I662" s="340">
        <v>4095</v>
      </c>
      <c r="J662" s="340">
        <v>8245</v>
      </c>
      <c r="K662" s="569">
        <f t="shared" si="61"/>
        <v>33763275</v>
      </c>
      <c r="L662" s="571" t="s">
        <v>318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</row>
    <row r="663" spans="1:28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57"/>
        <v>1</v>
      </c>
      <c r="C663" s="349">
        <f t="shared" si="60"/>
        <v>42747</v>
      </c>
      <c r="D663" s="574"/>
      <c r="E663" s="574">
        <v>42747</v>
      </c>
      <c r="F663" s="279" t="s">
        <v>554</v>
      </c>
      <c r="G663" s="348" t="s">
        <v>655</v>
      </c>
      <c r="H663" s="507" t="s">
        <v>498</v>
      </c>
      <c r="I663" s="340"/>
      <c r="J663" s="340"/>
      <c r="K663" s="569">
        <v>4434102</v>
      </c>
      <c r="L663" s="571" t="s">
        <v>9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  <c r="AB663" s="573"/>
    </row>
    <row r="664" spans="1:28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57"/>
        <v>1</v>
      </c>
      <c r="C664" s="349">
        <f t="shared" si="60"/>
        <v>42739</v>
      </c>
      <c r="D664" s="574"/>
      <c r="E664" s="574">
        <v>42739</v>
      </c>
      <c r="F664" s="279" t="s">
        <v>544</v>
      </c>
      <c r="G664" s="348" t="s">
        <v>656</v>
      </c>
      <c r="H664" s="507" t="s">
        <v>498</v>
      </c>
      <c r="I664" s="340">
        <v>3980</v>
      </c>
      <c r="J664" s="340">
        <v>8924</v>
      </c>
      <c r="K664" s="569">
        <f t="shared" si="61"/>
        <v>35517520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8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57"/>
        <v>1</v>
      </c>
      <c r="C665" s="349">
        <f t="shared" si="60"/>
        <v>42739</v>
      </c>
      <c r="D665" s="574"/>
      <c r="E665" s="574">
        <v>42739</v>
      </c>
      <c r="F665" s="279" t="s">
        <v>548</v>
      </c>
      <c r="G665" s="348" t="s">
        <v>656</v>
      </c>
      <c r="H665" s="507" t="s">
        <v>498</v>
      </c>
      <c r="I665" s="340">
        <v>25</v>
      </c>
      <c r="J665" s="340">
        <v>32126</v>
      </c>
      <c r="K665" s="569">
        <f>ROUND(I665*J665,0)</f>
        <v>803150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8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57"/>
        <v>1</v>
      </c>
      <c r="C666" s="349">
        <f t="shared" si="60"/>
        <v>42739</v>
      </c>
      <c r="D666" s="574"/>
      <c r="E666" s="574">
        <v>42739</v>
      </c>
      <c r="F666" s="279" t="s">
        <v>549</v>
      </c>
      <c r="G666" s="348" t="s">
        <v>656</v>
      </c>
      <c r="H666" s="507" t="s">
        <v>498</v>
      </c>
      <c r="I666" s="340">
        <v>100</v>
      </c>
      <c r="J666" s="340">
        <v>8197</v>
      </c>
      <c r="K666" s="569">
        <f>ROUND(I666*J666,0)</f>
        <v>819700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8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57"/>
        <v>1</v>
      </c>
      <c r="C667" s="349">
        <f t="shared" si="60"/>
        <v>42739</v>
      </c>
      <c r="D667" s="574"/>
      <c r="E667" s="574">
        <v>42739</v>
      </c>
      <c r="F667" s="279" t="s">
        <v>422</v>
      </c>
      <c r="G667" s="348" t="s">
        <v>656</v>
      </c>
      <c r="H667" s="507" t="s">
        <v>498</v>
      </c>
      <c r="I667" s="340">
        <v>37000</v>
      </c>
      <c r="J667" s="340">
        <v>8148</v>
      </c>
      <c r="K667" s="569">
        <f>ROUND(I667*J667,0)</f>
        <v>301476000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8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57"/>
        <v>1</v>
      </c>
      <c r="C668" s="349">
        <f t="shared" si="60"/>
        <v>42739</v>
      </c>
      <c r="D668" s="574"/>
      <c r="E668" s="574">
        <v>42739</v>
      </c>
      <c r="F668" s="279" t="s">
        <v>553</v>
      </c>
      <c r="G668" s="348" t="s">
        <v>656</v>
      </c>
      <c r="H668" s="507" t="s">
        <v>498</v>
      </c>
      <c r="I668" s="340">
        <v>300</v>
      </c>
      <c r="J668" s="340">
        <v>7789</v>
      </c>
      <c r="K668" s="569">
        <f>ROUND(I668*J668,0)</f>
        <v>2336700</v>
      </c>
      <c r="L668" s="571" t="s">
        <v>318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</row>
    <row r="669" spans="1:28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si="57"/>
        <v>1</v>
      </c>
      <c r="C669" s="349">
        <f t="shared" si="60"/>
        <v>42739</v>
      </c>
      <c r="D669" s="574"/>
      <c r="E669" s="574">
        <v>42739</v>
      </c>
      <c r="F669" s="279" t="s">
        <v>545</v>
      </c>
      <c r="G669" s="348" t="s">
        <v>656</v>
      </c>
      <c r="H669" s="507" t="s">
        <v>498</v>
      </c>
      <c r="I669" s="340"/>
      <c r="J669" s="340"/>
      <c r="K669" s="569">
        <v>34095307</v>
      </c>
      <c r="L669" s="571" t="s">
        <v>9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  <c r="AB669" s="573"/>
    </row>
    <row r="670" spans="1:28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ref="B670:B708" si="62">IF(C670&lt;&gt;"",MONTH(C670),"")</f>
        <v>1</v>
      </c>
      <c r="C670" s="349">
        <f t="shared" si="60"/>
        <v>42755</v>
      </c>
      <c r="D670" s="574"/>
      <c r="E670" s="574">
        <v>42755</v>
      </c>
      <c r="F670" s="279" t="s">
        <v>841</v>
      </c>
      <c r="G670" s="348" t="s">
        <v>657</v>
      </c>
      <c r="H670" s="507" t="s">
        <v>498</v>
      </c>
      <c r="I670" s="340">
        <v>1700</v>
      </c>
      <c r="J670" s="340">
        <v>3395</v>
      </c>
      <c r="K670" s="569">
        <f t="shared" ref="K670:K675" si="63">ROUND(I670*J670,0)</f>
        <v>5771500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8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2"/>
        <v>1</v>
      </c>
      <c r="C671" s="349">
        <f t="shared" si="60"/>
        <v>42755</v>
      </c>
      <c r="D671" s="349"/>
      <c r="E671" s="574">
        <v>42755</v>
      </c>
      <c r="F671" s="279" t="s">
        <v>558</v>
      </c>
      <c r="G671" s="348" t="s">
        <v>657</v>
      </c>
      <c r="H671" s="507" t="s">
        <v>498</v>
      </c>
      <c r="I671" s="340">
        <v>1500</v>
      </c>
      <c r="J671" s="340">
        <v>31525</v>
      </c>
      <c r="K671" s="569">
        <f t="shared" si="63"/>
        <v>47287500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>x</v>
      </c>
      <c r="W671" s="561" t="str">
        <f>IF(AND(OR(LEFT(TH!L671,2)="15",LEFT(TH!M671,2)="15"),TK!$E$7=TH!F671),"x","")</f>
        <v/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8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2"/>
        <v>1</v>
      </c>
      <c r="C672" s="349">
        <f t="shared" si="60"/>
        <v>42755</v>
      </c>
      <c r="D672" s="349"/>
      <c r="E672" s="574">
        <v>42755</v>
      </c>
      <c r="F672" s="279" t="s">
        <v>294</v>
      </c>
      <c r="G672" s="348" t="s">
        <v>657</v>
      </c>
      <c r="H672" s="507" t="s">
        <v>498</v>
      </c>
      <c r="I672" s="340">
        <v>4711</v>
      </c>
      <c r="J672" s="340">
        <v>17945</v>
      </c>
      <c r="K672" s="569">
        <f t="shared" si="63"/>
        <v>84538895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>x</v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2"/>
        <v>1</v>
      </c>
      <c r="C673" s="349">
        <f t="shared" si="60"/>
        <v>42755</v>
      </c>
      <c r="D673" s="349"/>
      <c r="E673" s="574">
        <v>42755</v>
      </c>
      <c r="F673" s="279" t="s">
        <v>293</v>
      </c>
      <c r="G673" s="348" t="s">
        <v>657</v>
      </c>
      <c r="H673" s="507" t="s">
        <v>498</v>
      </c>
      <c r="I673" s="340">
        <v>4500</v>
      </c>
      <c r="J673" s="340">
        <v>17945</v>
      </c>
      <c r="K673" s="569">
        <f t="shared" si="63"/>
        <v>80752500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2"/>
        <v>1</v>
      </c>
      <c r="C674" s="349">
        <f t="shared" si="60"/>
        <v>42755</v>
      </c>
      <c r="D674" s="349"/>
      <c r="E674" s="574">
        <v>42755</v>
      </c>
      <c r="F674" s="279" t="s">
        <v>556</v>
      </c>
      <c r="G674" s="348" t="s">
        <v>657</v>
      </c>
      <c r="H674" s="507" t="s">
        <v>498</v>
      </c>
      <c r="I674" s="340">
        <v>3801</v>
      </c>
      <c r="J674" s="340">
        <v>8245</v>
      </c>
      <c r="K674" s="569">
        <f t="shared" si="63"/>
        <v>31339245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2"/>
        <v>1</v>
      </c>
      <c r="C675" s="349">
        <f t="shared" si="60"/>
        <v>42755</v>
      </c>
      <c r="D675" s="574"/>
      <c r="E675" s="574">
        <v>42755</v>
      </c>
      <c r="F675" s="279" t="s">
        <v>559</v>
      </c>
      <c r="G675" s="348" t="s">
        <v>657</v>
      </c>
      <c r="H675" s="507" t="s">
        <v>498</v>
      </c>
      <c r="I675" s="340">
        <v>300</v>
      </c>
      <c r="J675" s="340">
        <v>9700</v>
      </c>
      <c r="K675" s="569">
        <f t="shared" si="63"/>
        <v>2910000</v>
      </c>
      <c r="L675" s="571" t="s">
        <v>318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2"/>
        <v>1</v>
      </c>
      <c r="C676" s="349">
        <f t="shared" si="60"/>
        <v>42755</v>
      </c>
      <c r="D676" s="574"/>
      <c r="E676" s="574">
        <v>42755</v>
      </c>
      <c r="F676" s="279" t="s">
        <v>545</v>
      </c>
      <c r="G676" s="348" t="s">
        <v>657</v>
      </c>
      <c r="H676" s="507" t="s">
        <v>498</v>
      </c>
      <c r="I676" s="340"/>
      <c r="J676" s="340"/>
      <c r="K676" s="569">
        <v>25259964</v>
      </c>
      <c r="L676" s="571" t="s">
        <v>9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2"/>
        <v>1</v>
      </c>
      <c r="C677" s="349">
        <f t="shared" si="60"/>
        <v>42757</v>
      </c>
      <c r="D677" s="574"/>
      <c r="E677" s="574">
        <v>42757</v>
      </c>
      <c r="F677" s="279" t="s">
        <v>665</v>
      </c>
      <c r="G677" s="348" t="s">
        <v>658</v>
      </c>
      <c r="H677" s="507" t="s">
        <v>498</v>
      </c>
      <c r="I677" s="340">
        <v>111</v>
      </c>
      <c r="J677" s="340">
        <v>40545.990990990991</v>
      </c>
      <c r="K677" s="569">
        <f t="shared" ref="K677:K740" si="64">ROUND(I677*J677,0)</f>
        <v>4500605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2"/>
        <v>1</v>
      </c>
      <c r="C678" s="349">
        <f t="shared" si="60"/>
        <v>42757</v>
      </c>
      <c r="D678" s="574"/>
      <c r="E678" s="574">
        <v>42757</v>
      </c>
      <c r="F678" s="279" t="s">
        <v>666</v>
      </c>
      <c r="G678" s="348" t="s">
        <v>658</v>
      </c>
      <c r="H678" s="507" t="s">
        <v>498</v>
      </c>
      <c r="I678" s="340">
        <v>80</v>
      </c>
      <c r="J678" s="340">
        <v>67377.987500000003</v>
      </c>
      <c r="K678" s="569">
        <f t="shared" si="64"/>
        <v>5390239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2"/>
        <v>1</v>
      </c>
      <c r="C679" s="349">
        <f t="shared" si="60"/>
        <v>42757</v>
      </c>
      <c r="D679" s="574"/>
      <c r="E679" s="574">
        <v>42757</v>
      </c>
      <c r="F679" s="279" t="s">
        <v>667</v>
      </c>
      <c r="G679" s="348" t="s">
        <v>658</v>
      </c>
      <c r="H679" s="507" t="s">
        <v>498</v>
      </c>
      <c r="I679" s="340">
        <v>130</v>
      </c>
      <c r="J679" s="340">
        <v>88624</v>
      </c>
      <c r="K679" s="569">
        <f t="shared" si="64"/>
        <v>11521120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2"/>
        <v>1</v>
      </c>
      <c r="C680" s="349">
        <f t="shared" si="60"/>
        <v>42757</v>
      </c>
      <c r="D680" s="574"/>
      <c r="E680" s="574">
        <v>42757</v>
      </c>
      <c r="F680" s="279" t="s">
        <v>668</v>
      </c>
      <c r="G680" s="348" t="s">
        <v>658</v>
      </c>
      <c r="H680" s="507" t="s">
        <v>498</v>
      </c>
      <c r="I680" s="340">
        <v>140</v>
      </c>
      <c r="J680" s="340">
        <v>17678</v>
      </c>
      <c r="K680" s="569">
        <f t="shared" si="64"/>
        <v>2474920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2"/>
        <v>1</v>
      </c>
      <c r="C681" s="349">
        <f t="shared" si="60"/>
        <v>42757</v>
      </c>
      <c r="D681" s="574"/>
      <c r="E681" s="574">
        <v>42757</v>
      </c>
      <c r="F681" s="279" t="s">
        <v>669</v>
      </c>
      <c r="G681" s="348" t="s">
        <v>658</v>
      </c>
      <c r="H681" s="507" t="s">
        <v>498</v>
      </c>
      <c r="I681" s="340">
        <v>70</v>
      </c>
      <c r="J681" s="340">
        <v>35806</v>
      </c>
      <c r="K681" s="569">
        <f t="shared" si="64"/>
        <v>2506420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2"/>
        <v>1</v>
      </c>
      <c r="C682" s="349">
        <f t="shared" si="60"/>
        <v>42757</v>
      </c>
      <c r="D682" s="574"/>
      <c r="E682" s="574">
        <v>42757</v>
      </c>
      <c r="F682" s="279" t="s">
        <v>670</v>
      </c>
      <c r="G682" s="348" t="s">
        <v>658</v>
      </c>
      <c r="H682" s="507" t="s">
        <v>498</v>
      </c>
      <c r="I682" s="340">
        <v>80</v>
      </c>
      <c r="J682" s="340">
        <v>12002</v>
      </c>
      <c r="K682" s="569">
        <f t="shared" si="64"/>
        <v>960160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2"/>
        <v>1</v>
      </c>
      <c r="C683" s="349">
        <f t="shared" si="60"/>
        <v>42757</v>
      </c>
      <c r="D683" s="574"/>
      <c r="E683" s="574">
        <v>42757</v>
      </c>
      <c r="F683" s="279" t="s">
        <v>671</v>
      </c>
      <c r="G683" s="348" t="s">
        <v>658</v>
      </c>
      <c r="H683" s="507" t="s">
        <v>498</v>
      </c>
      <c r="I683" s="340">
        <v>15</v>
      </c>
      <c r="J683" s="340">
        <v>56030</v>
      </c>
      <c r="K683" s="569">
        <f t="shared" si="64"/>
        <v>840450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2"/>
        <v>1</v>
      </c>
      <c r="C684" s="349">
        <f t="shared" si="60"/>
        <v>42757</v>
      </c>
      <c r="D684" s="574"/>
      <c r="E684" s="574">
        <v>42757</v>
      </c>
      <c r="F684" s="279" t="s">
        <v>672</v>
      </c>
      <c r="G684" s="348" t="s">
        <v>658</v>
      </c>
      <c r="H684" s="507" t="s">
        <v>498</v>
      </c>
      <c r="I684" s="340">
        <v>5</v>
      </c>
      <c r="J684" s="340">
        <v>56794</v>
      </c>
      <c r="K684" s="569">
        <f t="shared" si="64"/>
        <v>283970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2"/>
        <v>1</v>
      </c>
      <c r="C685" s="349">
        <f t="shared" si="60"/>
        <v>42757</v>
      </c>
      <c r="D685" s="574"/>
      <c r="E685" s="574">
        <v>42757</v>
      </c>
      <c r="F685" s="279" t="s">
        <v>673</v>
      </c>
      <c r="G685" s="348" t="s">
        <v>658</v>
      </c>
      <c r="H685" s="507" t="s">
        <v>498</v>
      </c>
      <c r="I685" s="340">
        <v>94</v>
      </c>
      <c r="J685" s="340">
        <v>20239</v>
      </c>
      <c r="K685" s="569">
        <f t="shared" si="64"/>
        <v>1902466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2"/>
        <v>1</v>
      </c>
      <c r="C686" s="349">
        <f t="shared" si="60"/>
        <v>42757</v>
      </c>
      <c r="D686" s="574"/>
      <c r="E686" s="574">
        <v>42757</v>
      </c>
      <c r="F686" s="279" t="s">
        <v>674</v>
      </c>
      <c r="G686" s="348" t="s">
        <v>658</v>
      </c>
      <c r="H686" s="507" t="s">
        <v>498</v>
      </c>
      <c r="I686" s="340">
        <v>40</v>
      </c>
      <c r="J686" s="340">
        <v>22150</v>
      </c>
      <c r="K686" s="569">
        <f t="shared" si="64"/>
        <v>886000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2"/>
        <v>1</v>
      </c>
      <c r="C687" s="349">
        <f t="shared" si="60"/>
        <v>42757</v>
      </c>
      <c r="D687" s="574"/>
      <c r="E687" s="574">
        <v>42757</v>
      </c>
      <c r="F687" s="279" t="s">
        <v>675</v>
      </c>
      <c r="G687" s="348" t="s">
        <v>658</v>
      </c>
      <c r="H687" s="507" t="s">
        <v>498</v>
      </c>
      <c r="I687" s="340">
        <v>50</v>
      </c>
      <c r="J687" s="340">
        <v>62005</v>
      </c>
      <c r="K687" s="569">
        <f t="shared" si="64"/>
        <v>3100250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2"/>
        <v>1</v>
      </c>
      <c r="C688" s="349">
        <f t="shared" si="60"/>
        <v>42757</v>
      </c>
      <c r="D688" s="574"/>
      <c r="E688" s="574">
        <v>42757</v>
      </c>
      <c r="F688" s="279" t="s">
        <v>676</v>
      </c>
      <c r="G688" s="348" t="s">
        <v>658</v>
      </c>
      <c r="H688" s="507" t="s">
        <v>498</v>
      </c>
      <c r="I688" s="340">
        <v>170</v>
      </c>
      <c r="J688" s="340">
        <v>8242</v>
      </c>
      <c r="K688" s="569">
        <f t="shared" si="64"/>
        <v>1401140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2"/>
        <v>1</v>
      </c>
      <c r="C689" s="349">
        <f t="shared" si="60"/>
        <v>42757</v>
      </c>
      <c r="D689" s="574"/>
      <c r="E689" s="574">
        <v>42757</v>
      </c>
      <c r="F689" s="279" t="s">
        <v>677</v>
      </c>
      <c r="G689" s="348" t="s">
        <v>658</v>
      </c>
      <c r="H689" s="507" t="s">
        <v>498</v>
      </c>
      <c r="I689" s="340">
        <v>58</v>
      </c>
      <c r="J689" s="340">
        <v>45217</v>
      </c>
      <c r="K689" s="569">
        <f t="shared" si="64"/>
        <v>2622586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2"/>
        <v>1</v>
      </c>
      <c r="C690" s="349">
        <f t="shared" si="60"/>
        <v>42757</v>
      </c>
      <c r="D690" s="574"/>
      <c r="E690" s="574">
        <v>42757</v>
      </c>
      <c r="F690" s="279" t="s">
        <v>678</v>
      </c>
      <c r="G690" s="348" t="s">
        <v>658</v>
      </c>
      <c r="H690" s="507" t="s">
        <v>498</v>
      </c>
      <c r="I690" s="340">
        <v>5</v>
      </c>
      <c r="J690" s="340">
        <v>35387</v>
      </c>
      <c r="K690" s="569">
        <f t="shared" si="64"/>
        <v>176935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2"/>
        <v>1</v>
      </c>
      <c r="C691" s="349">
        <f t="shared" si="60"/>
        <v>42757</v>
      </c>
      <c r="D691" s="574"/>
      <c r="E691" s="574">
        <v>42757</v>
      </c>
      <c r="F691" s="279" t="s">
        <v>679</v>
      </c>
      <c r="G691" s="348" t="s">
        <v>658</v>
      </c>
      <c r="H691" s="507" t="s">
        <v>498</v>
      </c>
      <c r="I691" s="340">
        <v>12</v>
      </c>
      <c r="J691" s="340">
        <v>38130</v>
      </c>
      <c r="K691" s="569">
        <f t="shared" si="64"/>
        <v>457560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si="62"/>
        <v>1</v>
      </c>
      <c r="C692" s="349">
        <f t="shared" si="60"/>
        <v>42757</v>
      </c>
      <c r="D692" s="574"/>
      <c r="E692" s="574">
        <v>42757</v>
      </c>
      <c r="F692" s="279" t="s">
        <v>680</v>
      </c>
      <c r="G692" s="348" t="s">
        <v>658</v>
      </c>
      <c r="H692" s="507" t="s">
        <v>498</v>
      </c>
      <c r="I692" s="340">
        <v>25</v>
      </c>
      <c r="J692" s="340">
        <v>22205</v>
      </c>
      <c r="K692" s="569">
        <f t="shared" si="64"/>
        <v>555125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2"/>
        <v>1</v>
      </c>
      <c r="C693" s="349">
        <f t="shared" si="60"/>
        <v>42757</v>
      </c>
      <c r="D693" s="574"/>
      <c r="E693" s="574">
        <v>42757</v>
      </c>
      <c r="F693" s="279" t="s">
        <v>681</v>
      </c>
      <c r="G693" s="348" t="s">
        <v>658</v>
      </c>
      <c r="H693" s="507" t="s">
        <v>498</v>
      </c>
      <c r="I693" s="340">
        <v>5</v>
      </c>
      <c r="J693" s="340">
        <v>33299</v>
      </c>
      <c r="K693" s="569">
        <f t="shared" si="64"/>
        <v>166495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2"/>
        <v>1</v>
      </c>
      <c r="C694" s="349">
        <f t="shared" si="60"/>
        <v>42757</v>
      </c>
      <c r="D694" s="574"/>
      <c r="E694" s="574">
        <v>42757</v>
      </c>
      <c r="F694" s="279" t="s">
        <v>682</v>
      </c>
      <c r="G694" s="348" t="s">
        <v>658</v>
      </c>
      <c r="H694" s="507" t="s">
        <v>498</v>
      </c>
      <c r="I694" s="340">
        <v>5</v>
      </c>
      <c r="J694" s="340">
        <v>99212</v>
      </c>
      <c r="K694" s="569">
        <f t="shared" si="64"/>
        <v>496060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2"/>
        <v>1</v>
      </c>
      <c r="C695" s="349">
        <f t="shared" si="60"/>
        <v>42757</v>
      </c>
      <c r="D695" s="574"/>
      <c r="E695" s="574">
        <v>42757</v>
      </c>
      <c r="F695" s="279" t="s">
        <v>683</v>
      </c>
      <c r="G695" s="348" t="s">
        <v>658</v>
      </c>
      <c r="H695" s="507" t="s">
        <v>498</v>
      </c>
      <c r="I695" s="340">
        <v>10</v>
      </c>
      <c r="J695" s="340">
        <v>25258</v>
      </c>
      <c r="K695" s="569">
        <f t="shared" si="64"/>
        <v>252580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2"/>
        <v>1</v>
      </c>
      <c r="C696" s="349">
        <f t="shared" si="60"/>
        <v>42757</v>
      </c>
      <c r="D696" s="574"/>
      <c r="E696" s="574">
        <v>42757</v>
      </c>
      <c r="F696" s="279" t="s">
        <v>684</v>
      </c>
      <c r="G696" s="348" t="s">
        <v>658</v>
      </c>
      <c r="H696" s="507" t="s">
        <v>498</v>
      </c>
      <c r="I696" s="340">
        <v>5</v>
      </c>
      <c r="J696" s="340">
        <v>23736</v>
      </c>
      <c r="K696" s="569">
        <f t="shared" si="64"/>
        <v>118680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2"/>
        <v>1</v>
      </c>
      <c r="C697" s="349">
        <f t="shared" si="60"/>
        <v>42757</v>
      </c>
      <c r="D697" s="574"/>
      <c r="E697" s="574">
        <v>42757</v>
      </c>
      <c r="F697" s="279" t="s">
        <v>685</v>
      </c>
      <c r="G697" s="348" t="s">
        <v>658</v>
      </c>
      <c r="H697" s="507" t="s">
        <v>498</v>
      </c>
      <c r="I697" s="340">
        <v>3</v>
      </c>
      <c r="J697" s="340">
        <v>28583</v>
      </c>
      <c r="K697" s="569">
        <f t="shared" si="64"/>
        <v>85749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2"/>
        <v>1</v>
      </c>
      <c r="C698" s="349">
        <f t="shared" si="60"/>
        <v>42757</v>
      </c>
      <c r="D698" s="574"/>
      <c r="E698" s="574">
        <v>42757</v>
      </c>
      <c r="F698" s="279" t="s">
        <v>686</v>
      </c>
      <c r="G698" s="348" t="s">
        <v>658</v>
      </c>
      <c r="H698" s="507" t="s">
        <v>498</v>
      </c>
      <c r="I698" s="340">
        <v>10</v>
      </c>
      <c r="J698" s="340">
        <v>53873</v>
      </c>
      <c r="K698" s="569">
        <f t="shared" si="64"/>
        <v>538730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2"/>
        <v>1</v>
      </c>
      <c r="C699" s="349">
        <f t="shared" si="60"/>
        <v>42757</v>
      </c>
      <c r="D699" s="574"/>
      <c r="E699" s="574">
        <v>42757</v>
      </c>
      <c r="F699" s="279" t="s">
        <v>687</v>
      </c>
      <c r="G699" s="348" t="s">
        <v>658</v>
      </c>
      <c r="H699" s="507" t="s">
        <v>498</v>
      </c>
      <c r="I699" s="340">
        <v>15</v>
      </c>
      <c r="J699" s="340">
        <v>42021</v>
      </c>
      <c r="K699" s="569">
        <f t="shared" si="64"/>
        <v>630315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2"/>
        <v>1</v>
      </c>
      <c r="C700" s="349">
        <f t="shared" si="60"/>
        <v>42757</v>
      </c>
      <c r="D700" s="574"/>
      <c r="E700" s="574">
        <v>42757</v>
      </c>
      <c r="F700" s="279" t="s">
        <v>688</v>
      </c>
      <c r="G700" s="348" t="s">
        <v>658</v>
      </c>
      <c r="H700" s="507" t="s">
        <v>498</v>
      </c>
      <c r="I700" s="340">
        <v>10</v>
      </c>
      <c r="J700" s="340">
        <v>31547</v>
      </c>
      <c r="K700" s="569">
        <f t="shared" si="64"/>
        <v>315470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2"/>
        <v>1</v>
      </c>
      <c r="C701" s="349">
        <f t="shared" si="60"/>
        <v>42757</v>
      </c>
      <c r="D701" s="574"/>
      <c r="E701" s="574">
        <v>42757</v>
      </c>
      <c r="F701" s="279" t="s">
        <v>689</v>
      </c>
      <c r="G701" s="348" t="s">
        <v>658</v>
      </c>
      <c r="H701" s="507" t="s">
        <v>498</v>
      </c>
      <c r="I701" s="340">
        <v>16</v>
      </c>
      <c r="J701" s="340">
        <v>135786</v>
      </c>
      <c r="K701" s="569">
        <f t="shared" si="64"/>
        <v>2172576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2"/>
        <v>1</v>
      </c>
      <c r="C702" s="349">
        <f t="shared" si="60"/>
        <v>42757</v>
      </c>
      <c r="D702" s="574"/>
      <c r="E702" s="574">
        <v>42757</v>
      </c>
      <c r="F702" s="279" t="s">
        <v>690</v>
      </c>
      <c r="G702" s="348" t="s">
        <v>658</v>
      </c>
      <c r="H702" s="507" t="s">
        <v>498</v>
      </c>
      <c r="I702" s="340">
        <v>16</v>
      </c>
      <c r="J702" s="340">
        <v>58590</v>
      </c>
      <c r="K702" s="569">
        <f t="shared" si="64"/>
        <v>937440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2"/>
        <v>1</v>
      </c>
      <c r="C703" s="349">
        <f t="shared" si="60"/>
        <v>42757</v>
      </c>
      <c r="D703" s="574"/>
      <c r="E703" s="574">
        <v>42757</v>
      </c>
      <c r="F703" s="279" t="s">
        <v>691</v>
      </c>
      <c r="G703" s="348" t="s">
        <v>658</v>
      </c>
      <c r="H703" s="507" t="s">
        <v>498</v>
      </c>
      <c r="I703" s="340">
        <v>12</v>
      </c>
      <c r="J703" s="340">
        <v>129948.00000000001</v>
      </c>
      <c r="K703" s="569">
        <f t="shared" si="64"/>
        <v>1559376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2"/>
        <v>1</v>
      </c>
      <c r="C704" s="349">
        <f t="shared" si="60"/>
        <v>42757</v>
      </c>
      <c r="D704" s="574"/>
      <c r="E704" s="574">
        <v>42757</v>
      </c>
      <c r="F704" s="279" t="s">
        <v>683</v>
      </c>
      <c r="G704" s="348" t="s">
        <v>658</v>
      </c>
      <c r="H704" s="507" t="s">
        <v>498</v>
      </c>
      <c r="I704" s="340">
        <v>48</v>
      </c>
      <c r="J704" s="340">
        <v>37787.200000000004</v>
      </c>
      <c r="K704" s="569">
        <f t="shared" si="64"/>
        <v>1813786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2"/>
        <v>1</v>
      </c>
      <c r="C705" s="349">
        <f t="shared" si="60"/>
        <v>42757</v>
      </c>
      <c r="D705" s="574"/>
      <c r="E705" s="574">
        <v>42757</v>
      </c>
      <c r="F705" s="279" t="s">
        <v>692</v>
      </c>
      <c r="G705" s="348" t="s">
        <v>658</v>
      </c>
      <c r="H705" s="507" t="s">
        <v>498</v>
      </c>
      <c r="I705" s="340">
        <v>24</v>
      </c>
      <c r="J705" s="340">
        <v>37089.08</v>
      </c>
      <c r="K705" s="569">
        <f t="shared" si="64"/>
        <v>890138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2"/>
        <v>1</v>
      </c>
      <c r="C706" s="349">
        <f t="shared" si="60"/>
        <v>42757</v>
      </c>
      <c r="D706" s="574"/>
      <c r="E706" s="574">
        <v>42757</v>
      </c>
      <c r="F706" s="279" t="s">
        <v>693</v>
      </c>
      <c r="G706" s="348" t="s">
        <v>658</v>
      </c>
      <c r="H706" s="507" t="s">
        <v>498</v>
      </c>
      <c r="I706" s="340">
        <v>6</v>
      </c>
      <c r="J706" s="340">
        <v>114450</v>
      </c>
      <c r="K706" s="569">
        <f t="shared" si="64"/>
        <v>686700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2"/>
        <v>1</v>
      </c>
      <c r="C707" s="349">
        <f t="shared" si="60"/>
        <v>42757</v>
      </c>
      <c r="D707" s="574"/>
      <c r="E707" s="574">
        <v>42757</v>
      </c>
      <c r="F707" s="279" t="s">
        <v>694</v>
      </c>
      <c r="G707" s="348" t="s">
        <v>658</v>
      </c>
      <c r="H707" s="507" t="s">
        <v>498</v>
      </c>
      <c r="I707" s="340">
        <v>6</v>
      </c>
      <c r="J707" s="340">
        <v>118540.8</v>
      </c>
      <c r="K707" s="569">
        <f t="shared" si="64"/>
        <v>711245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si="62"/>
        <v>1</v>
      </c>
      <c r="C708" s="349">
        <f t="shared" si="60"/>
        <v>42757</v>
      </c>
      <c r="D708" s="574"/>
      <c r="E708" s="574">
        <v>42757</v>
      </c>
      <c r="F708" s="279" t="s">
        <v>695</v>
      </c>
      <c r="G708" s="348" t="s">
        <v>658</v>
      </c>
      <c r="H708" s="507" t="s">
        <v>498</v>
      </c>
      <c r="I708" s="340">
        <v>6</v>
      </c>
      <c r="J708" s="340">
        <v>48174</v>
      </c>
      <c r="K708" s="569">
        <f t="shared" si="64"/>
        <v>289044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ref="B709:B740" si="65">IF(C709&lt;&gt;"",MONTH(C709),"")</f>
        <v>1</v>
      </c>
      <c r="C709" s="349">
        <f t="shared" ref="C709:C740" si="66">E709</f>
        <v>42757</v>
      </c>
      <c r="D709" s="574"/>
      <c r="E709" s="574">
        <v>42757</v>
      </c>
      <c r="F709" s="279" t="s">
        <v>696</v>
      </c>
      <c r="G709" s="348" t="s">
        <v>658</v>
      </c>
      <c r="H709" s="507" t="s">
        <v>498</v>
      </c>
      <c r="I709" s="340">
        <v>65</v>
      </c>
      <c r="J709" s="340">
        <v>19431</v>
      </c>
      <c r="K709" s="569">
        <f t="shared" si="64"/>
        <v>1263015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5"/>
        <v>1</v>
      </c>
      <c r="C710" s="349">
        <f t="shared" si="66"/>
        <v>42757</v>
      </c>
      <c r="D710" s="574"/>
      <c r="E710" s="574">
        <v>42757</v>
      </c>
      <c r="F710" s="279" t="s">
        <v>697</v>
      </c>
      <c r="G710" s="348" t="s">
        <v>658</v>
      </c>
      <c r="H710" s="507" t="s">
        <v>498</v>
      </c>
      <c r="I710" s="340">
        <v>22</v>
      </c>
      <c r="J710" s="340">
        <v>88297.920000000013</v>
      </c>
      <c r="K710" s="569">
        <f t="shared" si="64"/>
        <v>1942554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5"/>
        <v>1</v>
      </c>
      <c r="C711" s="349">
        <f t="shared" si="66"/>
        <v>42757</v>
      </c>
      <c r="D711" s="574"/>
      <c r="E711" s="574">
        <v>42757</v>
      </c>
      <c r="F711" s="279" t="s">
        <v>698</v>
      </c>
      <c r="G711" s="348" t="s">
        <v>658</v>
      </c>
      <c r="H711" s="507" t="s">
        <v>498</v>
      </c>
      <c r="I711" s="340">
        <v>12</v>
      </c>
      <c r="J711" s="340">
        <v>62407.80000000001</v>
      </c>
      <c r="K711" s="569">
        <f t="shared" si="64"/>
        <v>748894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5"/>
        <v>1</v>
      </c>
      <c r="C712" s="349">
        <f t="shared" si="66"/>
        <v>42757</v>
      </c>
      <c r="D712" s="574"/>
      <c r="E712" s="574">
        <v>42757</v>
      </c>
      <c r="F712" s="279" t="s">
        <v>699</v>
      </c>
      <c r="G712" s="348" t="s">
        <v>658</v>
      </c>
      <c r="H712" s="507" t="s">
        <v>498</v>
      </c>
      <c r="I712" s="340">
        <v>12</v>
      </c>
      <c r="J712" s="340">
        <v>147063</v>
      </c>
      <c r="K712" s="569">
        <f t="shared" si="64"/>
        <v>1764756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5"/>
        <v>1</v>
      </c>
      <c r="C713" s="349">
        <f t="shared" si="66"/>
        <v>42757</v>
      </c>
      <c r="D713" s="574"/>
      <c r="E713" s="574">
        <v>42757</v>
      </c>
      <c r="F713" s="279" t="s">
        <v>700</v>
      </c>
      <c r="G713" s="348" t="s">
        <v>658</v>
      </c>
      <c r="H713" s="507" t="s">
        <v>498</v>
      </c>
      <c r="I713" s="340">
        <v>12</v>
      </c>
      <c r="J713" s="340">
        <v>46851.000000000007</v>
      </c>
      <c r="K713" s="569">
        <f t="shared" si="64"/>
        <v>562212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5"/>
        <v>1</v>
      </c>
      <c r="C714" s="349">
        <f t="shared" si="66"/>
        <v>42757</v>
      </c>
      <c r="D714" s="574"/>
      <c r="E714" s="574">
        <v>42757</v>
      </c>
      <c r="F714" s="279" t="s">
        <v>701</v>
      </c>
      <c r="G714" s="348" t="s">
        <v>658</v>
      </c>
      <c r="H714" s="507" t="s">
        <v>498</v>
      </c>
      <c r="I714" s="340">
        <v>8</v>
      </c>
      <c r="J714" s="340">
        <v>112728</v>
      </c>
      <c r="K714" s="569">
        <f t="shared" si="64"/>
        <v>901824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5"/>
        <v>1</v>
      </c>
      <c r="C715" s="349">
        <f t="shared" si="66"/>
        <v>42757</v>
      </c>
      <c r="D715" s="574"/>
      <c r="E715" s="574">
        <v>42757</v>
      </c>
      <c r="F715" s="279" t="s">
        <v>702</v>
      </c>
      <c r="G715" s="348" t="s">
        <v>658</v>
      </c>
      <c r="H715" s="507" t="s">
        <v>498</v>
      </c>
      <c r="I715" s="340">
        <v>4</v>
      </c>
      <c r="J715" s="340">
        <v>49480.200000000004</v>
      </c>
      <c r="K715" s="569">
        <f t="shared" si="64"/>
        <v>197921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5"/>
        <v>1</v>
      </c>
      <c r="C716" s="349">
        <f t="shared" si="66"/>
        <v>42757</v>
      </c>
      <c r="D716" s="574"/>
      <c r="E716" s="574">
        <v>42757</v>
      </c>
      <c r="F716" s="279" t="s">
        <v>703</v>
      </c>
      <c r="G716" s="348" t="s">
        <v>658</v>
      </c>
      <c r="H716" s="507" t="s">
        <v>498</v>
      </c>
      <c r="I716" s="340">
        <v>8</v>
      </c>
      <c r="J716" s="340">
        <v>69350.399999999994</v>
      </c>
      <c r="K716" s="569">
        <f t="shared" si="64"/>
        <v>554803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5"/>
        <v>1</v>
      </c>
      <c r="C717" s="349">
        <f t="shared" si="66"/>
        <v>42757</v>
      </c>
      <c r="D717" s="574"/>
      <c r="E717" s="574">
        <v>42757</v>
      </c>
      <c r="F717" s="279" t="s">
        <v>665</v>
      </c>
      <c r="G717" s="348" t="s">
        <v>658</v>
      </c>
      <c r="H717" s="507" t="s">
        <v>498</v>
      </c>
      <c r="I717" s="340">
        <v>4</v>
      </c>
      <c r="J717" s="340">
        <v>44814</v>
      </c>
      <c r="K717" s="569">
        <f t="shared" si="64"/>
        <v>179256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5"/>
        <v>1</v>
      </c>
      <c r="C718" s="349">
        <f t="shared" si="66"/>
        <v>42757</v>
      </c>
      <c r="D718" s="574"/>
      <c r="E718" s="574">
        <v>42757</v>
      </c>
      <c r="F718" s="279" t="s">
        <v>704</v>
      </c>
      <c r="G718" s="348" t="s">
        <v>658</v>
      </c>
      <c r="H718" s="507" t="s">
        <v>498</v>
      </c>
      <c r="I718" s="340">
        <v>20</v>
      </c>
      <c r="J718" s="340">
        <v>79332.161999999997</v>
      </c>
      <c r="K718" s="569">
        <f t="shared" si="64"/>
        <v>1586643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5"/>
        <v>1</v>
      </c>
      <c r="C719" s="349">
        <f t="shared" si="66"/>
        <v>42757</v>
      </c>
      <c r="D719" s="574"/>
      <c r="E719" s="574">
        <v>42757</v>
      </c>
      <c r="F719" s="279" t="s">
        <v>705</v>
      </c>
      <c r="G719" s="348" t="s">
        <v>658</v>
      </c>
      <c r="H719" s="507" t="s">
        <v>498</v>
      </c>
      <c r="I719" s="340">
        <v>20</v>
      </c>
      <c r="J719" s="340">
        <v>112639.833</v>
      </c>
      <c r="K719" s="569">
        <f t="shared" si="64"/>
        <v>2252797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5"/>
        <v>1</v>
      </c>
      <c r="C720" s="349">
        <f t="shared" si="66"/>
        <v>42757</v>
      </c>
      <c r="D720" s="574"/>
      <c r="E720" s="574">
        <v>42757</v>
      </c>
      <c r="F720" s="279" t="s">
        <v>706</v>
      </c>
      <c r="G720" s="348" t="s">
        <v>658</v>
      </c>
      <c r="H720" s="507" t="s">
        <v>498</v>
      </c>
      <c r="I720" s="340">
        <v>72</v>
      </c>
      <c r="J720" s="340">
        <v>29092.800000000003</v>
      </c>
      <c r="K720" s="569">
        <f t="shared" si="64"/>
        <v>2094682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5"/>
        <v>1</v>
      </c>
      <c r="C721" s="349">
        <f t="shared" si="66"/>
        <v>42757</v>
      </c>
      <c r="D721" s="574"/>
      <c r="E721" s="574">
        <v>42757</v>
      </c>
      <c r="F721" s="279" t="s">
        <v>707</v>
      </c>
      <c r="G721" s="348" t="s">
        <v>658</v>
      </c>
      <c r="H721" s="507" t="s">
        <v>498</v>
      </c>
      <c r="I721" s="340">
        <v>8</v>
      </c>
      <c r="J721" s="340">
        <v>65007.600000000006</v>
      </c>
      <c r="K721" s="569">
        <f t="shared" si="64"/>
        <v>520061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5"/>
        <v>1</v>
      </c>
      <c r="C722" s="349">
        <f t="shared" si="66"/>
        <v>42757</v>
      </c>
      <c r="D722" s="574"/>
      <c r="E722" s="574">
        <v>42757</v>
      </c>
      <c r="F722" s="279" t="s">
        <v>708</v>
      </c>
      <c r="G722" s="348" t="s">
        <v>658</v>
      </c>
      <c r="H722" s="507" t="s">
        <v>498</v>
      </c>
      <c r="I722" s="340">
        <v>15</v>
      </c>
      <c r="J722" s="340">
        <v>76910.400000000009</v>
      </c>
      <c r="K722" s="569">
        <f t="shared" si="64"/>
        <v>1153656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5"/>
        <v>1</v>
      </c>
      <c r="C723" s="349">
        <f t="shared" si="66"/>
        <v>42757</v>
      </c>
      <c r="D723" s="574"/>
      <c r="E723" s="574">
        <v>42757</v>
      </c>
      <c r="F723" s="279" t="s">
        <v>709</v>
      </c>
      <c r="G723" s="348" t="s">
        <v>658</v>
      </c>
      <c r="H723" s="507" t="s">
        <v>498</v>
      </c>
      <c r="I723" s="340">
        <v>30</v>
      </c>
      <c r="J723" s="340">
        <v>51566</v>
      </c>
      <c r="K723" s="569">
        <f t="shared" si="64"/>
        <v>1546980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si="65"/>
        <v>1</v>
      </c>
      <c r="C724" s="349">
        <f t="shared" si="66"/>
        <v>42757</v>
      </c>
      <c r="D724" s="574"/>
      <c r="E724" s="574">
        <v>42757</v>
      </c>
      <c r="F724" s="279" t="s">
        <v>710</v>
      </c>
      <c r="G724" s="348" t="s">
        <v>658</v>
      </c>
      <c r="H724" s="507" t="s">
        <v>498</v>
      </c>
      <c r="I724" s="340">
        <v>15</v>
      </c>
      <c r="J724" s="340">
        <v>79275.000000000015</v>
      </c>
      <c r="K724" s="569">
        <f t="shared" si="64"/>
        <v>1189125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5"/>
        <v>1</v>
      </c>
      <c r="C725" s="349">
        <f t="shared" si="66"/>
        <v>42757</v>
      </c>
      <c r="D725" s="574"/>
      <c r="E725" s="574">
        <v>42757</v>
      </c>
      <c r="F725" s="279" t="s">
        <v>711</v>
      </c>
      <c r="G725" s="348" t="s">
        <v>658</v>
      </c>
      <c r="H725" s="507" t="s">
        <v>498</v>
      </c>
      <c r="I725" s="340">
        <v>20</v>
      </c>
      <c r="J725" s="340">
        <v>53614.593000000001</v>
      </c>
      <c r="K725" s="569">
        <f t="shared" si="64"/>
        <v>1072292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5"/>
        <v>1</v>
      </c>
      <c r="C726" s="349">
        <f t="shared" si="66"/>
        <v>42757</v>
      </c>
      <c r="D726" s="574"/>
      <c r="E726" s="574">
        <v>42757</v>
      </c>
      <c r="F726" s="279" t="s">
        <v>712</v>
      </c>
      <c r="G726" s="348" t="s">
        <v>658</v>
      </c>
      <c r="H726" s="507" t="s">
        <v>498</v>
      </c>
      <c r="I726" s="340">
        <v>30</v>
      </c>
      <c r="J726" s="340">
        <v>66599</v>
      </c>
      <c r="K726" s="569">
        <f t="shared" si="64"/>
        <v>1997970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5"/>
        <v>1</v>
      </c>
      <c r="C727" s="349">
        <f t="shared" si="66"/>
        <v>42757</v>
      </c>
      <c r="D727" s="574"/>
      <c r="E727" s="574">
        <v>42757</v>
      </c>
      <c r="F727" s="279" t="s">
        <v>712</v>
      </c>
      <c r="G727" s="348" t="s">
        <v>658</v>
      </c>
      <c r="H727" s="507" t="s">
        <v>498</v>
      </c>
      <c r="I727" s="340">
        <v>18</v>
      </c>
      <c r="J727" s="340">
        <v>70086</v>
      </c>
      <c r="K727" s="569">
        <f t="shared" si="64"/>
        <v>1261548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5"/>
        <v>1</v>
      </c>
      <c r="C728" s="349">
        <f t="shared" si="66"/>
        <v>42757</v>
      </c>
      <c r="D728" s="574"/>
      <c r="E728" s="574">
        <v>42757</v>
      </c>
      <c r="F728" s="279" t="s">
        <v>713</v>
      </c>
      <c r="G728" s="348" t="s">
        <v>658</v>
      </c>
      <c r="H728" s="507" t="s">
        <v>498</v>
      </c>
      <c r="I728" s="340">
        <v>4</v>
      </c>
      <c r="J728" s="340">
        <v>82895</v>
      </c>
      <c r="K728" s="569">
        <f t="shared" si="64"/>
        <v>331580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5"/>
        <v>1</v>
      </c>
      <c r="C729" s="349">
        <f t="shared" si="66"/>
        <v>42757</v>
      </c>
      <c r="D729" s="574"/>
      <c r="E729" s="574">
        <v>42757</v>
      </c>
      <c r="F729" s="279" t="s">
        <v>714</v>
      </c>
      <c r="G729" s="348" t="s">
        <v>658</v>
      </c>
      <c r="H729" s="507" t="s">
        <v>498</v>
      </c>
      <c r="I729" s="340">
        <v>8</v>
      </c>
      <c r="J729" s="340">
        <v>99792</v>
      </c>
      <c r="K729" s="569">
        <f t="shared" si="64"/>
        <v>798336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si="65"/>
        <v>1</v>
      </c>
      <c r="C730" s="349">
        <f t="shared" si="66"/>
        <v>42757</v>
      </c>
      <c r="D730" s="574"/>
      <c r="E730" s="574">
        <v>42757</v>
      </c>
      <c r="F730" s="279" t="s">
        <v>715</v>
      </c>
      <c r="G730" s="348" t="s">
        <v>658</v>
      </c>
      <c r="H730" s="507" t="s">
        <v>498</v>
      </c>
      <c r="I730" s="340">
        <v>7</v>
      </c>
      <c r="J730" s="340">
        <v>64474</v>
      </c>
      <c r="K730" s="569">
        <f t="shared" si="64"/>
        <v>451318</v>
      </c>
      <c r="L730" s="571" t="s">
        <v>318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65"/>
        <v>1</v>
      </c>
      <c r="C731" s="349">
        <f t="shared" si="66"/>
        <v>42757</v>
      </c>
      <c r="D731" s="574"/>
      <c r="E731" s="574">
        <v>42757</v>
      </c>
      <c r="F731" s="279" t="s">
        <v>716</v>
      </c>
      <c r="G731" s="348" t="s">
        <v>658</v>
      </c>
      <c r="H731" s="507" t="s">
        <v>498</v>
      </c>
      <c r="I731" s="340">
        <v>4</v>
      </c>
      <c r="J731" s="340">
        <v>107419</v>
      </c>
      <c r="K731" s="569">
        <f t="shared" si="64"/>
        <v>429676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65"/>
        <v>1</v>
      </c>
      <c r="C732" s="349">
        <f t="shared" si="66"/>
        <v>42757</v>
      </c>
      <c r="D732" s="574"/>
      <c r="E732" s="574">
        <v>42757</v>
      </c>
      <c r="F732" s="279" t="s">
        <v>717</v>
      </c>
      <c r="G732" s="348" t="s">
        <v>658</v>
      </c>
      <c r="H732" s="507" t="s">
        <v>498</v>
      </c>
      <c r="I732" s="340">
        <v>12</v>
      </c>
      <c r="J732" s="340">
        <v>45864</v>
      </c>
      <c r="K732" s="569">
        <f t="shared" si="64"/>
        <v>550368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65"/>
        <v>1</v>
      </c>
      <c r="C733" s="349">
        <f t="shared" si="66"/>
        <v>42757</v>
      </c>
      <c r="D733" s="574"/>
      <c r="E733" s="574">
        <v>42757</v>
      </c>
      <c r="F733" s="279" t="s">
        <v>718</v>
      </c>
      <c r="G733" s="348" t="s">
        <v>658</v>
      </c>
      <c r="H733" s="507" t="s">
        <v>498</v>
      </c>
      <c r="I733" s="340">
        <v>6</v>
      </c>
      <c r="J733" s="340">
        <v>48019</v>
      </c>
      <c r="K733" s="569">
        <f t="shared" si="64"/>
        <v>288114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65"/>
        <v>1</v>
      </c>
      <c r="C734" s="349">
        <f t="shared" si="66"/>
        <v>42757</v>
      </c>
      <c r="D734" s="574"/>
      <c r="E734" s="574">
        <v>42757</v>
      </c>
      <c r="F734" s="279" t="s">
        <v>719</v>
      </c>
      <c r="G734" s="348" t="s">
        <v>658</v>
      </c>
      <c r="H734" s="507" t="s">
        <v>498</v>
      </c>
      <c r="I734" s="340">
        <v>70</v>
      </c>
      <c r="J734" s="340">
        <v>14722</v>
      </c>
      <c r="K734" s="569">
        <f t="shared" si="64"/>
        <v>1030540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65"/>
        <v>1</v>
      </c>
      <c r="C735" s="349">
        <f t="shared" si="66"/>
        <v>42757</v>
      </c>
      <c r="D735" s="574"/>
      <c r="E735" s="574">
        <v>42757</v>
      </c>
      <c r="F735" s="279" t="s">
        <v>720</v>
      </c>
      <c r="G735" s="348" t="s">
        <v>658</v>
      </c>
      <c r="H735" s="507" t="s">
        <v>498</v>
      </c>
      <c r="I735" s="340">
        <v>56</v>
      </c>
      <c r="J735" s="340">
        <v>19395</v>
      </c>
      <c r="K735" s="569">
        <f t="shared" si="64"/>
        <v>1086120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65"/>
        <v>1</v>
      </c>
      <c r="C736" s="349">
        <f t="shared" si="66"/>
        <v>42757</v>
      </c>
      <c r="D736" s="574"/>
      <c r="E736" s="574">
        <v>42757</v>
      </c>
      <c r="F736" s="279" t="s">
        <v>721</v>
      </c>
      <c r="G736" s="348" t="s">
        <v>658</v>
      </c>
      <c r="H736" s="507" t="s">
        <v>498</v>
      </c>
      <c r="I736" s="340">
        <v>3</v>
      </c>
      <c r="J736" s="340">
        <v>40018</v>
      </c>
      <c r="K736" s="569">
        <f t="shared" si="64"/>
        <v>120054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65"/>
        <v>1</v>
      </c>
      <c r="C737" s="349">
        <f t="shared" si="66"/>
        <v>42757</v>
      </c>
      <c r="D737" s="574"/>
      <c r="E737" s="574">
        <v>42757</v>
      </c>
      <c r="F737" s="279" t="s">
        <v>722</v>
      </c>
      <c r="G737" s="348" t="s">
        <v>658</v>
      </c>
      <c r="H737" s="507" t="s">
        <v>498</v>
      </c>
      <c r="I737" s="340">
        <v>144</v>
      </c>
      <c r="J737" s="340">
        <v>8712</v>
      </c>
      <c r="K737" s="569">
        <f t="shared" si="64"/>
        <v>1254528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65"/>
        <v>1</v>
      </c>
      <c r="C738" s="349">
        <f t="shared" si="66"/>
        <v>42757</v>
      </c>
      <c r="D738" s="574"/>
      <c r="E738" s="574">
        <v>42757</v>
      </c>
      <c r="F738" s="279" t="s">
        <v>723</v>
      </c>
      <c r="G738" s="348" t="s">
        <v>658</v>
      </c>
      <c r="H738" s="507" t="s">
        <v>498</v>
      </c>
      <c r="I738" s="340">
        <v>176</v>
      </c>
      <c r="J738" s="340">
        <v>7643</v>
      </c>
      <c r="K738" s="569">
        <f t="shared" si="64"/>
        <v>1345168</v>
      </c>
      <c r="L738" s="571" t="s">
        <v>318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si="65"/>
        <v>1</v>
      </c>
      <c r="C739" s="349">
        <f t="shared" si="66"/>
        <v>42757</v>
      </c>
      <c r="D739" s="574"/>
      <c r="E739" s="574">
        <v>42757</v>
      </c>
      <c r="F739" s="279" t="s">
        <v>724</v>
      </c>
      <c r="G739" s="348" t="s">
        <v>658</v>
      </c>
      <c r="H739" s="507" t="s">
        <v>498</v>
      </c>
      <c r="I739" s="340">
        <v>100</v>
      </c>
      <c r="J739" s="340">
        <v>9464</v>
      </c>
      <c r="K739" s="569">
        <f t="shared" si="64"/>
        <v>946400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si="65"/>
        <v>1</v>
      </c>
      <c r="C740" s="349">
        <f t="shared" si="66"/>
        <v>42757</v>
      </c>
      <c r="D740" s="574"/>
      <c r="E740" s="574">
        <v>42757</v>
      </c>
      <c r="F740" s="279" t="s">
        <v>725</v>
      </c>
      <c r="G740" s="348" t="s">
        <v>658</v>
      </c>
      <c r="H740" s="507" t="s">
        <v>498</v>
      </c>
      <c r="I740" s="340">
        <v>320</v>
      </c>
      <c r="J740" s="340">
        <v>7793</v>
      </c>
      <c r="K740" s="569">
        <f t="shared" si="64"/>
        <v>2493760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ref="B741:B746" si="67">IF(C741&lt;&gt;"",MONTH(C741),"")</f>
        <v>1</v>
      </c>
      <c r="C741" s="349">
        <f t="shared" ref="C741:C746" si="68">E741</f>
        <v>42757</v>
      </c>
      <c r="D741" s="574"/>
      <c r="E741" s="574">
        <v>42757</v>
      </c>
      <c r="F741" s="279" t="s">
        <v>726</v>
      </c>
      <c r="G741" s="348" t="s">
        <v>658</v>
      </c>
      <c r="H741" s="507" t="s">
        <v>498</v>
      </c>
      <c r="I741" s="340">
        <v>35</v>
      </c>
      <c r="J741" s="340">
        <v>22494</v>
      </c>
      <c r="K741" s="569">
        <f t="shared" ref="K741:K746" si="69">ROUND(I741*J741,0)</f>
        <v>787290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67"/>
        <v>1</v>
      </c>
      <c r="C742" s="349">
        <f t="shared" si="68"/>
        <v>42757</v>
      </c>
      <c r="D742" s="574"/>
      <c r="E742" s="574">
        <v>42757</v>
      </c>
      <c r="F742" s="279" t="s">
        <v>727</v>
      </c>
      <c r="G742" s="348" t="s">
        <v>658</v>
      </c>
      <c r="H742" s="507" t="s">
        <v>498</v>
      </c>
      <c r="I742" s="340">
        <v>50</v>
      </c>
      <c r="J742" s="340">
        <v>15522</v>
      </c>
      <c r="K742" s="569">
        <f t="shared" si="69"/>
        <v>776100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67"/>
        <v>1</v>
      </c>
      <c r="C743" s="349">
        <f t="shared" si="68"/>
        <v>42757</v>
      </c>
      <c r="D743" s="574"/>
      <c r="E743" s="574">
        <v>42757</v>
      </c>
      <c r="F743" s="279" t="s">
        <v>728</v>
      </c>
      <c r="G743" s="348" t="s">
        <v>658</v>
      </c>
      <c r="H743" s="507" t="s">
        <v>498</v>
      </c>
      <c r="I743" s="340">
        <v>126</v>
      </c>
      <c r="J743" s="340">
        <v>10198</v>
      </c>
      <c r="K743" s="569">
        <f t="shared" si="69"/>
        <v>1284948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67"/>
        <v>1</v>
      </c>
      <c r="C744" s="349">
        <f t="shared" si="68"/>
        <v>42757</v>
      </c>
      <c r="D744" s="574"/>
      <c r="E744" s="574">
        <v>42757</v>
      </c>
      <c r="F744" s="279" t="s">
        <v>729</v>
      </c>
      <c r="G744" s="348" t="s">
        <v>658</v>
      </c>
      <c r="H744" s="507" t="s">
        <v>498</v>
      </c>
      <c r="I744" s="340">
        <v>72</v>
      </c>
      <c r="J744" s="340">
        <v>11806</v>
      </c>
      <c r="K744" s="569">
        <f t="shared" si="69"/>
        <v>850032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67"/>
        <v>1</v>
      </c>
      <c r="C745" s="349">
        <f t="shared" si="68"/>
        <v>42757</v>
      </c>
      <c r="D745" s="574"/>
      <c r="E745" s="574">
        <v>42757</v>
      </c>
      <c r="F745" s="279" t="s">
        <v>730</v>
      </c>
      <c r="G745" s="348" t="s">
        <v>658</v>
      </c>
      <c r="H745" s="507" t="s">
        <v>498</v>
      </c>
      <c r="I745" s="340">
        <v>120</v>
      </c>
      <c r="J745" s="340">
        <v>12659</v>
      </c>
      <c r="K745" s="569">
        <f t="shared" si="69"/>
        <v>1519080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si="67"/>
        <v>1</v>
      </c>
      <c r="C746" s="349">
        <f t="shared" si="68"/>
        <v>42757</v>
      </c>
      <c r="D746" s="574"/>
      <c r="E746" s="574">
        <v>42757</v>
      </c>
      <c r="F746" s="279" t="s">
        <v>731</v>
      </c>
      <c r="G746" s="348" t="s">
        <v>658</v>
      </c>
      <c r="H746" s="507" t="s">
        <v>498</v>
      </c>
      <c r="I746" s="340">
        <v>117</v>
      </c>
      <c r="J746" s="340">
        <v>9456</v>
      </c>
      <c r="K746" s="569">
        <f t="shared" si="69"/>
        <v>1106352</v>
      </c>
      <c r="L746" s="571" t="s">
        <v>318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ref="B747:B755" si="70">IF(C747&lt;&gt;"",MONTH(C747),"")</f>
        <v>1</v>
      </c>
      <c r="C747" s="349">
        <f t="shared" si="60"/>
        <v>42757</v>
      </c>
      <c r="D747" s="574"/>
      <c r="E747" s="574">
        <v>42757</v>
      </c>
      <c r="F747" s="279" t="s">
        <v>545</v>
      </c>
      <c r="G747" s="348" t="s">
        <v>658</v>
      </c>
      <c r="H747" s="507" t="s">
        <v>498</v>
      </c>
      <c r="I747" s="340"/>
      <c r="J747" s="340"/>
      <c r="K747" s="569">
        <v>9148509</v>
      </c>
      <c r="L747" s="571" t="s">
        <v>9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70"/>
        <v>2</v>
      </c>
      <c r="C748" s="349">
        <f t="shared" si="60"/>
        <v>42786</v>
      </c>
      <c r="D748" s="574"/>
      <c r="E748" s="574">
        <v>42786</v>
      </c>
      <c r="F748" s="279" t="s">
        <v>613</v>
      </c>
      <c r="G748" s="348" t="s">
        <v>659</v>
      </c>
      <c r="H748" s="507" t="s">
        <v>498</v>
      </c>
      <c r="I748" s="340">
        <v>500</v>
      </c>
      <c r="J748" s="340">
        <v>16975</v>
      </c>
      <c r="K748" s="569">
        <f t="shared" ref="K748:K754" si="71">ROUND(I748*J748,0)</f>
        <v>8487500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si="70"/>
        <v>2</v>
      </c>
      <c r="C749" s="349">
        <f t="shared" si="60"/>
        <v>42786</v>
      </c>
      <c r="D749" s="574"/>
      <c r="E749" s="574">
        <v>42786</v>
      </c>
      <c r="F749" s="279" t="s">
        <v>614</v>
      </c>
      <c r="G749" s="348" t="s">
        <v>659</v>
      </c>
      <c r="H749" s="507" t="s">
        <v>498</v>
      </c>
      <c r="I749" s="340">
        <v>500</v>
      </c>
      <c r="J749" s="340">
        <v>15520</v>
      </c>
      <c r="K749" s="569">
        <f t="shared" si="71"/>
        <v>7760000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70"/>
        <v>2</v>
      </c>
      <c r="C750" s="349">
        <f t="shared" si="60"/>
        <v>42786</v>
      </c>
      <c r="D750" s="574"/>
      <c r="E750" s="574">
        <v>42786</v>
      </c>
      <c r="F750" s="279" t="s">
        <v>556</v>
      </c>
      <c r="G750" s="348" t="s">
        <v>659</v>
      </c>
      <c r="H750" s="507" t="s">
        <v>498</v>
      </c>
      <c r="I750" s="340">
        <v>3200</v>
      </c>
      <c r="J750" s="340">
        <v>8245</v>
      </c>
      <c r="K750" s="569">
        <f t="shared" si="71"/>
        <v>26384000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70"/>
        <v>2</v>
      </c>
      <c r="C751" s="349">
        <f t="shared" si="60"/>
        <v>42786</v>
      </c>
      <c r="D751" s="574"/>
      <c r="E751" s="574">
        <v>42786</v>
      </c>
      <c r="F751" s="279" t="s">
        <v>294</v>
      </c>
      <c r="G751" s="348" t="s">
        <v>659</v>
      </c>
      <c r="H751" s="507" t="s">
        <v>498</v>
      </c>
      <c r="I751" s="340">
        <v>1063</v>
      </c>
      <c r="J751" s="340">
        <v>10185</v>
      </c>
      <c r="K751" s="569">
        <f t="shared" si="71"/>
        <v>10826655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>x</v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70"/>
        <v>2</v>
      </c>
      <c r="C752" s="349">
        <f t="shared" si="60"/>
        <v>42786</v>
      </c>
      <c r="D752" s="574"/>
      <c r="E752" s="574">
        <v>42786</v>
      </c>
      <c r="F752" s="279" t="s">
        <v>294</v>
      </c>
      <c r="G752" s="348" t="s">
        <v>659</v>
      </c>
      <c r="H752" s="507" t="s">
        <v>498</v>
      </c>
      <c r="I752" s="340">
        <v>3000</v>
      </c>
      <c r="J752" s="340">
        <v>17945</v>
      </c>
      <c r="K752" s="569">
        <f t="shared" si="71"/>
        <v>53835000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>x</v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70"/>
        <v>2</v>
      </c>
      <c r="C753" s="349">
        <f t="shared" si="60"/>
        <v>42786</v>
      </c>
      <c r="D753" s="574"/>
      <c r="E753" s="574">
        <v>42786</v>
      </c>
      <c r="F753" s="279" t="s">
        <v>556</v>
      </c>
      <c r="G753" s="348" t="s">
        <v>659</v>
      </c>
      <c r="H753" s="507" t="s">
        <v>498</v>
      </c>
      <c r="I753" s="340">
        <v>3800</v>
      </c>
      <c r="J753" s="340">
        <v>17945</v>
      </c>
      <c r="K753" s="569">
        <f t="shared" si="71"/>
        <v>68191000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70"/>
        <v>2</v>
      </c>
      <c r="C754" s="349">
        <f t="shared" si="60"/>
        <v>42786</v>
      </c>
      <c r="D754" s="574"/>
      <c r="E754" s="574">
        <v>42786</v>
      </c>
      <c r="F754" s="279" t="s">
        <v>620</v>
      </c>
      <c r="G754" s="348" t="s">
        <v>659</v>
      </c>
      <c r="H754" s="507" t="s">
        <v>498</v>
      </c>
      <c r="I754" s="340">
        <v>1400</v>
      </c>
      <c r="J754" s="340">
        <v>3880</v>
      </c>
      <c r="K754" s="569">
        <f t="shared" si="71"/>
        <v>5432000</v>
      </c>
      <c r="L754" s="571" t="s">
        <v>318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si="70"/>
        <v>2</v>
      </c>
      <c r="C755" s="349">
        <f t="shared" si="60"/>
        <v>42786</v>
      </c>
      <c r="D755" s="574"/>
      <c r="E755" s="574">
        <v>42786</v>
      </c>
      <c r="F755" s="279" t="s">
        <v>545</v>
      </c>
      <c r="G755" s="348" t="s">
        <v>659</v>
      </c>
      <c r="H755" s="507" t="s">
        <v>498</v>
      </c>
      <c r="I755" s="340"/>
      <c r="J755" s="340"/>
      <c r="K755" s="569">
        <v>18091616</v>
      </c>
      <c r="L755" s="571" t="s">
        <v>9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ref="B756:B765" si="72">IF(C756&lt;&gt;"",MONTH(C756),"")</f>
        <v>3</v>
      </c>
      <c r="C756" s="349">
        <f t="shared" ref="C756:C765" si="73">E756</f>
        <v>42821</v>
      </c>
      <c r="D756" s="574"/>
      <c r="E756" s="318">
        <v>42821</v>
      </c>
      <c r="F756" s="279" t="s">
        <v>844</v>
      </c>
      <c r="G756" s="575" t="s">
        <v>663</v>
      </c>
      <c r="H756" s="507" t="s">
        <v>385</v>
      </c>
      <c r="I756" s="340">
        <v>76</v>
      </c>
      <c r="J756" s="340">
        <v>19214</v>
      </c>
      <c r="K756" s="569">
        <f t="shared" ref="K756:K787" si="74">ROUND(I756*J756,0)</f>
        <v>1460264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2"/>
        <v>3</v>
      </c>
      <c r="C757" s="349">
        <f t="shared" si="73"/>
        <v>42821</v>
      </c>
      <c r="D757" s="574"/>
      <c r="E757" s="318">
        <v>42821</v>
      </c>
      <c r="F757" s="279" t="s">
        <v>804</v>
      </c>
      <c r="G757" s="575" t="s">
        <v>663</v>
      </c>
      <c r="H757" s="507" t="s">
        <v>385</v>
      </c>
      <c r="I757" s="340">
        <v>40</v>
      </c>
      <c r="J757" s="340">
        <v>68261</v>
      </c>
      <c r="K757" s="569">
        <f t="shared" si="74"/>
        <v>2730440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2"/>
        <v>3</v>
      </c>
      <c r="C758" s="349">
        <f t="shared" si="73"/>
        <v>42821</v>
      </c>
      <c r="D758" s="574"/>
      <c r="E758" s="318">
        <v>42821</v>
      </c>
      <c r="F758" s="279" t="s">
        <v>697</v>
      </c>
      <c r="G758" s="575" t="s">
        <v>663</v>
      </c>
      <c r="H758" s="507" t="s">
        <v>385</v>
      </c>
      <c r="I758" s="340">
        <v>14</v>
      </c>
      <c r="J758" s="340">
        <v>90881</v>
      </c>
      <c r="K758" s="569">
        <f t="shared" si="74"/>
        <v>1272334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si="72"/>
        <v>3</v>
      </c>
      <c r="C759" s="349">
        <f t="shared" si="73"/>
        <v>42821</v>
      </c>
      <c r="D759" s="574"/>
      <c r="E759" s="318">
        <v>42821</v>
      </c>
      <c r="F759" s="279" t="s">
        <v>673</v>
      </c>
      <c r="G759" s="575" t="s">
        <v>663</v>
      </c>
      <c r="H759" s="507" t="s">
        <v>385</v>
      </c>
      <c r="I759" s="340">
        <v>94</v>
      </c>
      <c r="J759" s="340">
        <v>29672</v>
      </c>
      <c r="K759" s="569">
        <f t="shared" si="74"/>
        <v>2789168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2"/>
        <v>3</v>
      </c>
      <c r="C760" s="349">
        <f t="shared" si="73"/>
        <v>42821</v>
      </c>
      <c r="D760" s="574"/>
      <c r="E760" s="318">
        <v>42821</v>
      </c>
      <c r="F760" s="279" t="s">
        <v>845</v>
      </c>
      <c r="G760" s="575" t="s">
        <v>663</v>
      </c>
      <c r="H760" s="507" t="s">
        <v>385</v>
      </c>
      <c r="I760" s="340">
        <v>24</v>
      </c>
      <c r="J760" s="340">
        <v>127305</v>
      </c>
      <c r="K760" s="569">
        <f t="shared" si="74"/>
        <v>3055320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2"/>
        <v>3</v>
      </c>
      <c r="C761" s="349">
        <f t="shared" si="73"/>
        <v>42821</v>
      </c>
      <c r="D761" s="574"/>
      <c r="E761" s="318">
        <v>42821</v>
      </c>
      <c r="F761" s="279" t="s">
        <v>846</v>
      </c>
      <c r="G761" s="575" t="s">
        <v>663</v>
      </c>
      <c r="H761" s="507" t="s">
        <v>385</v>
      </c>
      <c r="I761" s="340">
        <v>10</v>
      </c>
      <c r="J761" s="340">
        <v>28975</v>
      </c>
      <c r="K761" s="569">
        <f t="shared" si="74"/>
        <v>289750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2"/>
        <v>3</v>
      </c>
      <c r="C762" s="349">
        <f t="shared" si="73"/>
        <v>42821</v>
      </c>
      <c r="D762" s="574"/>
      <c r="E762" s="318">
        <v>42821</v>
      </c>
      <c r="F762" s="279" t="s">
        <v>719</v>
      </c>
      <c r="G762" s="575" t="s">
        <v>663</v>
      </c>
      <c r="H762" s="507" t="s">
        <v>385</v>
      </c>
      <c r="I762" s="340">
        <v>6</v>
      </c>
      <c r="J762" s="340">
        <v>14428</v>
      </c>
      <c r="K762" s="569">
        <f t="shared" si="74"/>
        <v>86568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2"/>
        <v>3</v>
      </c>
      <c r="C763" s="349">
        <f t="shared" si="73"/>
        <v>42821</v>
      </c>
      <c r="D763" s="574"/>
      <c r="E763" s="318">
        <v>42821</v>
      </c>
      <c r="F763" s="279" t="s">
        <v>719</v>
      </c>
      <c r="G763" s="575" t="s">
        <v>663</v>
      </c>
      <c r="H763" s="507" t="s">
        <v>385</v>
      </c>
      <c r="I763" s="340">
        <v>36</v>
      </c>
      <c r="J763" s="340">
        <v>14428</v>
      </c>
      <c r="K763" s="569">
        <f t="shared" si="74"/>
        <v>519408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2"/>
        <v>3</v>
      </c>
      <c r="C764" s="349">
        <f t="shared" si="73"/>
        <v>42821</v>
      </c>
      <c r="D764" s="574"/>
      <c r="E764" s="318">
        <v>42821</v>
      </c>
      <c r="F764" s="279" t="s">
        <v>698</v>
      </c>
      <c r="G764" s="575" t="s">
        <v>663</v>
      </c>
      <c r="H764" s="507" t="s">
        <v>385</v>
      </c>
      <c r="I764" s="340">
        <v>3</v>
      </c>
      <c r="J764" s="340">
        <v>61160</v>
      </c>
      <c r="K764" s="569">
        <f t="shared" si="74"/>
        <v>183480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si="72"/>
        <v>3</v>
      </c>
      <c r="C765" s="349">
        <f t="shared" si="73"/>
        <v>42821</v>
      </c>
      <c r="D765" s="574"/>
      <c r="E765" s="318">
        <v>42821</v>
      </c>
      <c r="F765" s="279" t="s">
        <v>847</v>
      </c>
      <c r="G765" s="575" t="s">
        <v>663</v>
      </c>
      <c r="H765" s="507" t="s">
        <v>385</v>
      </c>
      <c r="I765" s="340">
        <v>12</v>
      </c>
      <c r="J765" s="340">
        <v>97056</v>
      </c>
      <c r="K765" s="569">
        <f t="shared" si="74"/>
        <v>1164672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ref="B766:B775" si="75">IF(C766&lt;&gt;"",MONTH(C766),"")</f>
        <v>3</v>
      </c>
      <c r="C766" s="349">
        <f t="shared" si="60"/>
        <v>42821</v>
      </c>
      <c r="D766" s="574"/>
      <c r="E766" s="318">
        <v>42821</v>
      </c>
      <c r="F766" s="279" t="s">
        <v>848</v>
      </c>
      <c r="G766" s="575" t="s">
        <v>663</v>
      </c>
      <c r="H766" s="507" t="s">
        <v>385</v>
      </c>
      <c r="I766" s="340">
        <v>12</v>
      </c>
      <c r="J766" s="340">
        <v>54887</v>
      </c>
      <c r="K766" s="569">
        <f t="shared" si="74"/>
        <v>658644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5"/>
        <v>3</v>
      </c>
      <c r="C767" s="349">
        <f t="shared" si="60"/>
        <v>42821</v>
      </c>
      <c r="D767" s="574"/>
      <c r="E767" s="318">
        <v>42821</v>
      </c>
      <c r="F767" s="279" t="s">
        <v>684</v>
      </c>
      <c r="G767" s="575" t="s">
        <v>663</v>
      </c>
      <c r="H767" s="507" t="s">
        <v>385</v>
      </c>
      <c r="I767" s="340">
        <v>24</v>
      </c>
      <c r="J767" s="340">
        <v>34801</v>
      </c>
      <c r="K767" s="569">
        <f t="shared" si="74"/>
        <v>835224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5"/>
        <v>3</v>
      </c>
      <c r="C768" s="349">
        <f t="shared" si="60"/>
        <v>42821</v>
      </c>
      <c r="D768" s="574"/>
      <c r="E768" s="318">
        <v>42821</v>
      </c>
      <c r="F768" s="279" t="s">
        <v>849</v>
      </c>
      <c r="G768" s="575" t="s">
        <v>663</v>
      </c>
      <c r="H768" s="507" t="s">
        <v>385</v>
      </c>
      <c r="I768" s="340">
        <v>87</v>
      </c>
      <c r="J768" s="340">
        <v>71012</v>
      </c>
      <c r="K768" s="569">
        <f t="shared" si="74"/>
        <v>6178044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si="75"/>
        <v>3</v>
      </c>
      <c r="C769" s="349">
        <f t="shared" si="60"/>
        <v>42821</v>
      </c>
      <c r="D769" s="574"/>
      <c r="E769" s="318">
        <v>42821</v>
      </c>
      <c r="F769" s="279" t="s">
        <v>742</v>
      </c>
      <c r="G769" s="575" t="s">
        <v>663</v>
      </c>
      <c r="H769" s="507" t="s">
        <v>385</v>
      </c>
      <c r="I769" s="340">
        <v>8</v>
      </c>
      <c r="J769" s="340">
        <v>227409</v>
      </c>
      <c r="K769" s="569">
        <f t="shared" si="74"/>
        <v>1819272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5"/>
        <v>3</v>
      </c>
      <c r="C770" s="349">
        <f t="shared" si="60"/>
        <v>42821</v>
      </c>
      <c r="D770" s="574"/>
      <c r="E770" s="318">
        <v>42821</v>
      </c>
      <c r="F770" s="279" t="s">
        <v>738</v>
      </c>
      <c r="G770" s="575" t="s">
        <v>663</v>
      </c>
      <c r="H770" s="507" t="s">
        <v>385</v>
      </c>
      <c r="I770" s="340">
        <v>13</v>
      </c>
      <c r="J770" s="340">
        <v>154288</v>
      </c>
      <c r="K770" s="569">
        <f t="shared" si="74"/>
        <v>2005744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5"/>
        <v>3</v>
      </c>
      <c r="C771" s="349">
        <f t="shared" si="60"/>
        <v>42821</v>
      </c>
      <c r="D771" s="574"/>
      <c r="E771" s="318">
        <v>42821</v>
      </c>
      <c r="F771" s="279" t="s">
        <v>850</v>
      </c>
      <c r="G771" s="575" t="s">
        <v>663</v>
      </c>
      <c r="H771" s="507" t="s">
        <v>385</v>
      </c>
      <c r="I771" s="340">
        <v>22</v>
      </c>
      <c r="J771" s="340">
        <v>49013</v>
      </c>
      <c r="K771" s="569">
        <f t="shared" si="74"/>
        <v>1078286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5"/>
        <v>3</v>
      </c>
      <c r="C772" s="349">
        <f t="shared" si="60"/>
        <v>42821</v>
      </c>
      <c r="D772" s="574"/>
      <c r="E772" s="318">
        <v>42821</v>
      </c>
      <c r="F772" s="279" t="s">
        <v>745</v>
      </c>
      <c r="G772" s="575" t="s">
        <v>663</v>
      </c>
      <c r="H772" s="507" t="s">
        <v>385</v>
      </c>
      <c r="I772" s="340">
        <v>30</v>
      </c>
      <c r="J772" s="340">
        <v>49574</v>
      </c>
      <c r="K772" s="569">
        <f t="shared" si="74"/>
        <v>1487220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5"/>
        <v>3</v>
      </c>
      <c r="C773" s="349">
        <f t="shared" si="60"/>
        <v>42821</v>
      </c>
      <c r="D773" s="574"/>
      <c r="E773" s="318">
        <v>42821</v>
      </c>
      <c r="F773" s="279" t="s">
        <v>701</v>
      </c>
      <c r="G773" s="575" t="s">
        <v>663</v>
      </c>
      <c r="H773" s="507" t="s">
        <v>385</v>
      </c>
      <c r="I773" s="340">
        <v>12</v>
      </c>
      <c r="J773" s="340">
        <v>110473</v>
      </c>
      <c r="K773" s="569">
        <f t="shared" si="74"/>
        <v>1325676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5"/>
        <v>3</v>
      </c>
      <c r="C774" s="349">
        <f t="shared" si="60"/>
        <v>42821</v>
      </c>
      <c r="D774" s="574"/>
      <c r="E774" s="318">
        <v>42821</v>
      </c>
      <c r="F774" s="279" t="s">
        <v>665</v>
      </c>
      <c r="G774" s="575" t="s">
        <v>663</v>
      </c>
      <c r="H774" s="507" t="s">
        <v>385</v>
      </c>
      <c r="I774" s="340">
        <v>54</v>
      </c>
      <c r="J774" s="340">
        <v>43918</v>
      </c>
      <c r="K774" s="569">
        <f t="shared" si="74"/>
        <v>2371572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si="75"/>
        <v>3</v>
      </c>
      <c r="C775" s="349">
        <f t="shared" si="60"/>
        <v>42821</v>
      </c>
      <c r="D775" s="574"/>
      <c r="E775" s="318">
        <v>42821</v>
      </c>
      <c r="F775" s="279" t="s">
        <v>749</v>
      </c>
      <c r="G775" s="575" t="s">
        <v>663</v>
      </c>
      <c r="H775" s="507" t="s">
        <v>385</v>
      </c>
      <c r="I775" s="340">
        <v>10</v>
      </c>
      <c r="J775" s="340">
        <v>103608</v>
      </c>
      <c r="K775" s="569">
        <f t="shared" si="74"/>
        <v>1036080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ref="B776:B785" si="76">IF(C776&lt;&gt;"",MONTH(C776),"")</f>
        <v>3</v>
      </c>
      <c r="C776" s="349">
        <f t="shared" ref="C776:C785" si="77">E776</f>
        <v>42821</v>
      </c>
      <c r="D776" s="574"/>
      <c r="E776" s="318">
        <v>42821</v>
      </c>
      <c r="F776" s="279" t="s">
        <v>703</v>
      </c>
      <c r="G776" s="575" t="s">
        <v>663</v>
      </c>
      <c r="H776" s="507" t="s">
        <v>385</v>
      </c>
      <c r="I776" s="340">
        <v>14</v>
      </c>
      <c r="J776" s="340">
        <v>67963</v>
      </c>
      <c r="K776" s="569">
        <f t="shared" si="74"/>
        <v>951482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6"/>
        <v>3</v>
      </c>
      <c r="C777" s="349">
        <f t="shared" si="77"/>
        <v>42821</v>
      </c>
      <c r="D777" s="574"/>
      <c r="E777" s="318">
        <v>42821</v>
      </c>
      <c r="F777" s="279" t="s">
        <v>702</v>
      </c>
      <c r="G777" s="575" t="s">
        <v>663</v>
      </c>
      <c r="H777" s="507" t="s">
        <v>385</v>
      </c>
      <c r="I777" s="340">
        <v>12</v>
      </c>
      <c r="J777" s="340">
        <v>48490</v>
      </c>
      <c r="K777" s="569">
        <f t="shared" si="74"/>
        <v>581880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6"/>
        <v>3</v>
      </c>
      <c r="C778" s="349">
        <f t="shared" si="77"/>
        <v>42821</v>
      </c>
      <c r="D778" s="574"/>
      <c r="E778" s="318">
        <v>42821</v>
      </c>
      <c r="F778" s="279" t="s">
        <v>743</v>
      </c>
      <c r="G778" s="575" t="s">
        <v>663</v>
      </c>
      <c r="H778" s="507" t="s">
        <v>385</v>
      </c>
      <c r="I778" s="340">
        <v>12</v>
      </c>
      <c r="J778" s="340">
        <v>78953</v>
      </c>
      <c r="K778" s="569">
        <f t="shared" si="74"/>
        <v>947436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si="76"/>
        <v>3</v>
      </c>
      <c r="C779" s="349">
        <f t="shared" si="77"/>
        <v>42821</v>
      </c>
      <c r="D779" s="574"/>
      <c r="E779" s="318">
        <v>42821</v>
      </c>
      <c r="F779" s="279" t="s">
        <v>746</v>
      </c>
      <c r="G779" s="575" t="s">
        <v>663</v>
      </c>
      <c r="H779" s="507" t="s">
        <v>385</v>
      </c>
      <c r="I779" s="340">
        <v>9</v>
      </c>
      <c r="J779" s="340">
        <v>183100</v>
      </c>
      <c r="K779" s="569">
        <f t="shared" si="74"/>
        <v>1647900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76"/>
        <v>3</v>
      </c>
      <c r="C780" s="349">
        <f t="shared" si="77"/>
        <v>42821</v>
      </c>
      <c r="D780" s="574"/>
      <c r="E780" s="318">
        <v>42821</v>
      </c>
      <c r="F780" s="279" t="s">
        <v>744</v>
      </c>
      <c r="G780" s="575" t="s">
        <v>663</v>
      </c>
      <c r="H780" s="507" t="s">
        <v>385</v>
      </c>
      <c r="I780" s="340">
        <v>4</v>
      </c>
      <c r="J780" s="340">
        <v>120339</v>
      </c>
      <c r="K780" s="569">
        <f t="shared" si="74"/>
        <v>481356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76"/>
        <v>3</v>
      </c>
      <c r="C781" s="349">
        <f t="shared" si="77"/>
        <v>42821</v>
      </c>
      <c r="D781" s="574"/>
      <c r="E781" s="318">
        <v>42821</v>
      </c>
      <c r="F781" s="279" t="s">
        <v>748</v>
      </c>
      <c r="G781" s="575" t="s">
        <v>663</v>
      </c>
      <c r="H781" s="507" t="s">
        <v>385</v>
      </c>
      <c r="I781" s="340">
        <v>10</v>
      </c>
      <c r="J781" s="340">
        <v>50207</v>
      </c>
      <c r="K781" s="569">
        <f t="shared" si="74"/>
        <v>502070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76"/>
        <v>3</v>
      </c>
      <c r="C782" s="349">
        <f t="shared" si="77"/>
        <v>42821</v>
      </c>
      <c r="D782" s="574"/>
      <c r="E782" s="318">
        <v>42821</v>
      </c>
      <c r="F782" s="279" t="s">
        <v>717</v>
      </c>
      <c r="G782" s="575" t="s">
        <v>663</v>
      </c>
      <c r="H782" s="507" t="s">
        <v>385</v>
      </c>
      <c r="I782" s="340">
        <v>14</v>
      </c>
      <c r="J782" s="340">
        <v>44947</v>
      </c>
      <c r="K782" s="569">
        <f t="shared" si="74"/>
        <v>629258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76"/>
        <v>3</v>
      </c>
      <c r="C783" s="349">
        <f t="shared" si="77"/>
        <v>42821</v>
      </c>
      <c r="D783" s="574"/>
      <c r="E783" s="318">
        <v>42821</v>
      </c>
      <c r="F783" s="279" t="s">
        <v>665</v>
      </c>
      <c r="G783" s="575" t="s">
        <v>663</v>
      </c>
      <c r="H783" s="507" t="s">
        <v>385</v>
      </c>
      <c r="I783" s="340">
        <v>10</v>
      </c>
      <c r="J783" s="340">
        <v>43944</v>
      </c>
      <c r="K783" s="569">
        <f t="shared" si="74"/>
        <v>439440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76"/>
        <v>3</v>
      </c>
      <c r="C784" s="349">
        <f t="shared" si="77"/>
        <v>42821</v>
      </c>
      <c r="D784" s="574"/>
      <c r="E784" s="318">
        <v>42821</v>
      </c>
      <c r="F784" s="279" t="s">
        <v>750</v>
      </c>
      <c r="G784" s="575" t="s">
        <v>663</v>
      </c>
      <c r="H784" s="507" t="s">
        <v>385</v>
      </c>
      <c r="I784" s="340">
        <v>8</v>
      </c>
      <c r="J784" s="340">
        <v>150646</v>
      </c>
      <c r="K784" s="569">
        <f t="shared" si="74"/>
        <v>1205168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si="76"/>
        <v>3</v>
      </c>
      <c r="C785" s="349">
        <f t="shared" si="77"/>
        <v>42821</v>
      </c>
      <c r="D785" s="574"/>
      <c r="E785" s="318">
        <v>42821</v>
      </c>
      <c r="F785" s="279" t="s">
        <v>751</v>
      </c>
      <c r="G785" s="575" t="s">
        <v>663</v>
      </c>
      <c r="H785" s="507" t="s">
        <v>385</v>
      </c>
      <c r="I785" s="340">
        <v>36</v>
      </c>
      <c r="J785" s="340">
        <v>70433</v>
      </c>
      <c r="K785" s="569">
        <f t="shared" si="74"/>
        <v>2535588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ref="B786:B795" si="78">IF(C786&lt;&gt;"",MONTH(C786),"")</f>
        <v>3</v>
      </c>
      <c r="C786" s="349">
        <f t="shared" si="60"/>
        <v>42821</v>
      </c>
      <c r="D786" s="574"/>
      <c r="E786" s="318">
        <v>42821</v>
      </c>
      <c r="F786" s="279" t="s">
        <v>753</v>
      </c>
      <c r="G786" s="575" t="s">
        <v>663</v>
      </c>
      <c r="H786" s="507" t="s">
        <v>385</v>
      </c>
      <c r="I786" s="340">
        <v>16</v>
      </c>
      <c r="J786" s="340">
        <v>48453</v>
      </c>
      <c r="K786" s="569">
        <f t="shared" si="74"/>
        <v>775248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78"/>
        <v>3</v>
      </c>
      <c r="C787" s="349">
        <f t="shared" si="60"/>
        <v>42821</v>
      </c>
      <c r="D787" s="574"/>
      <c r="E787" s="318">
        <v>42821</v>
      </c>
      <c r="F787" s="279" t="s">
        <v>735</v>
      </c>
      <c r="G787" s="575" t="s">
        <v>663</v>
      </c>
      <c r="H787" s="507" t="s">
        <v>385</v>
      </c>
      <c r="I787" s="340">
        <v>14</v>
      </c>
      <c r="J787" s="340">
        <v>26049</v>
      </c>
      <c r="K787" s="569">
        <f t="shared" si="74"/>
        <v>364686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78"/>
        <v>3</v>
      </c>
      <c r="C788" s="349">
        <f t="shared" si="60"/>
        <v>42821</v>
      </c>
      <c r="D788" s="574"/>
      <c r="E788" s="318">
        <v>42821</v>
      </c>
      <c r="F788" s="279" t="s">
        <v>736</v>
      </c>
      <c r="G788" s="575" t="s">
        <v>663</v>
      </c>
      <c r="H788" s="507" t="s">
        <v>385</v>
      </c>
      <c r="I788" s="340">
        <v>3</v>
      </c>
      <c r="J788" s="340">
        <v>144492</v>
      </c>
      <c r="K788" s="569">
        <f t="shared" ref="K788:K819" si="79">ROUND(I788*J788,0)</f>
        <v>433476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si="78"/>
        <v>3</v>
      </c>
      <c r="C789" s="349">
        <f t="shared" si="60"/>
        <v>42821</v>
      </c>
      <c r="D789" s="574"/>
      <c r="E789" s="318">
        <v>42821</v>
      </c>
      <c r="F789" s="279" t="s">
        <v>737</v>
      </c>
      <c r="G789" s="575" t="s">
        <v>663</v>
      </c>
      <c r="H789" s="507" t="s">
        <v>385</v>
      </c>
      <c r="I789" s="340">
        <v>6</v>
      </c>
      <c r="J789" s="340">
        <v>35340</v>
      </c>
      <c r="K789" s="569">
        <f t="shared" si="79"/>
        <v>212040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78"/>
        <v>3</v>
      </c>
      <c r="C790" s="349">
        <f t="shared" si="60"/>
        <v>42821</v>
      </c>
      <c r="D790" s="574"/>
      <c r="E790" s="318">
        <v>42821</v>
      </c>
      <c r="F790" s="279" t="s">
        <v>737</v>
      </c>
      <c r="G790" s="575" t="s">
        <v>663</v>
      </c>
      <c r="H790" s="507" t="s">
        <v>385</v>
      </c>
      <c r="I790" s="340">
        <v>10</v>
      </c>
      <c r="J790" s="340">
        <v>35340</v>
      </c>
      <c r="K790" s="569">
        <f t="shared" si="79"/>
        <v>353400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78"/>
        <v>3</v>
      </c>
      <c r="C791" s="349">
        <f t="shared" si="60"/>
        <v>42821</v>
      </c>
      <c r="D791" s="574"/>
      <c r="E791" s="318">
        <v>42821</v>
      </c>
      <c r="F791" s="279" t="s">
        <v>739</v>
      </c>
      <c r="G791" s="575" t="s">
        <v>663</v>
      </c>
      <c r="H791" s="507" t="s">
        <v>385</v>
      </c>
      <c r="I791" s="340">
        <v>6</v>
      </c>
      <c r="J791" s="340">
        <v>36114</v>
      </c>
      <c r="K791" s="569">
        <f t="shared" si="79"/>
        <v>216684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78"/>
        <v>3</v>
      </c>
      <c r="C792" s="349">
        <f t="shared" si="60"/>
        <v>42821</v>
      </c>
      <c r="D792" s="574"/>
      <c r="E792" s="318">
        <v>42821</v>
      </c>
      <c r="F792" s="279" t="s">
        <v>740</v>
      </c>
      <c r="G792" s="575" t="s">
        <v>663</v>
      </c>
      <c r="H792" s="507" t="s">
        <v>385</v>
      </c>
      <c r="I792" s="340">
        <v>3</v>
      </c>
      <c r="J792" s="340">
        <v>216090</v>
      </c>
      <c r="K792" s="569">
        <f t="shared" si="79"/>
        <v>648270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78"/>
        <v>3</v>
      </c>
      <c r="C793" s="349">
        <f t="shared" si="60"/>
        <v>42821</v>
      </c>
      <c r="D793" s="574"/>
      <c r="E793" s="318">
        <v>42821</v>
      </c>
      <c r="F793" s="279" t="s">
        <v>699</v>
      </c>
      <c r="G793" s="575" t="s">
        <v>663</v>
      </c>
      <c r="H793" s="507" t="s">
        <v>385</v>
      </c>
      <c r="I793" s="340">
        <v>38</v>
      </c>
      <c r="J793" s="340">
        <v>130396</v>
      </c>
      <c r="K793" s="569">
        <f t="shared" si="79"/>
        <v>4955048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78"/>
        <v>3</v>
      </c>
      <c r="C794" s="349">
        <f t="shared" si="60"/>
        <v>42821</v>
      </c>
      <c r="D794" s="574"/>
      <c r="E794" s="318">
        <v>42821</v>
      </c>
      <c r="F794" s="279" t="s">
        <v>851</v>
      </c>
      <c r="G794" s="575" t="s">
        <v>663</v>
      </c>
      <c r="H794" s="507" t="s">
        <v>385</v>
      </c>
      <c r="I794" s="340">
        <v>38</v>
      </c>
      <c r="J794" s="340">
        <v>41113</v>
      </c>
      <c r="K794" s="569">
        <f t="shared" si="79"/>
        <v>1562294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si="78"/>
        <v>3</v>
      </c>
      <c r="C795" s="349">
        <f t="shared" si="60"/>
        <v>42821</v>
      </c>
      <c r="D795" s="574"/>
      <c r="E795" s="318">
        <v>42821</v>
      </c>
      <c r="F795" s="279" t="s">
        <v>734</v>
      </c>
      <c r="G795" s="575" t="s">
        <v>663</v>
      </c>
      <c r="H795" s="507" t="s">
        <v>385</v>
      </c>
      <c r="I795" s="340">
        <v>56</v>
      </c>
      <c r="J795" s="340">
        <v>78670</v>
      </c>
      <c r="K795" s="569">
        <f t="shared" si="79"/>
        <v>4405520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ref="B796:B805" si="80">IF(C796&lt;&gt;"",MONTH(C796),"")</f>
        <v>3</v>
      </c>
      <c r="C796" s="349">
        <f t="shared" ref="C796:C805" si="81">E796</f>
        <v>42821</v>
      </c>
      <c r="D796" s="574"/>
      <c r="E796" s="318">
        <v>42821</v>
      </c>
      <c r="F796" s="279" t="s">
        <v>679</v>
      </c>
      <c r="G796" s="575" t="s">
        <v>663</v>
      </c>
      <c r="H796" s="507" t="s">
        <v>385</v>
      </c>
      <c r="I796" s="340">
        <v>8</v>
      </c>
      <c r="J796" s="340">
        <v>37367</v>
      </c>
      <c r="K796" s="569">
        <f t="shared" si="79"/>
        <v>298936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80"/>
        <v>3</v>
      </c>
      <c r="C797" s="349">
        <f t="shared" si="81"/>
        <v>42821</v>
      </c>
      <c r="D797" s="574"/>
      <c r="E797" s="318">
        <v>42821</v>
      </c>
      <c r="F797" s="279" t="s">
        <v>679</v>
      </c>
      <c r="G797" s="575" t="s">
        <v>663</v>
      </c>
      <c r="H797" s="507" t="s">
        <v>385</v>
      </c>
      <c r="I797" s="340">
        <v>14</v>
      </c>
      <c r="J797" s="340">
        <v>37367</v>
      </c>
      <c r="K797" s="569">
        <f t="shared" si="79"/>
        <v>523138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80"/>
        <v>3</v>
      </c>
      <c r="C798" s="349">
        <f t="shared" si="81"/>
        <v>42821</v>
      </c>
      <c r="D798" s="574"/>
      <c r="E798" s="318">
        <v>42821</v>
      </c>
      <c r="F798" s="279" t="s">
        <v>678</v>
      </c>
      <c r="G798" s="575" t="s">
        <v>663</v>
      </c>
      <c r="H798" s="507" t="s">
        <v>385</v>
      </c>
      <c r="I798" s="340">
        <v>12</v>
      </c>
      <c r="J798" s="340">
        <v>34679</v>
      </c>
      <c r="K798" s="569">
        <f t="shared" si="79"/>
        <v>416148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si="80"/>
        <v>3</v>
      </c>
      <c r="C799" s="349">
        <f t="shared" si="81"/>
        <v>42821</v>
      </c>
      <c r="D799" s="574"/>
      <c r="E799" s="318">
        <v>42821</v>
      </c>
      <c r="F799" s="279" t="s">
        <v>678</v>
      </c>
      <c r="G799" s="575" t="s">
        <v>663</v>
      </c>
      <c r="H799" s="507" t="s">
        <v>385</v>
      </c>
      <c r="I799" s="340">
        <v>21</v>
      </c>
      <c r="J799" s="340">
        <v>34679</v>
      </c>
      <c r="K799" s="569">
        <f t="shared" si="79"/>
        <v>728259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80"/>
        <v>3</v>
      </c>
      <c r="C800" s="349">
        <f t="shared" si="81"/>
        <v>42821</v>
      </c>
      <c r="D800" s="574"/>
      <c r="E800" s="318">
        <v>42821</v>
      </c>
      <c r="F800" s="279" t="s">
        <v>852</v>
      </c>
      <c r="G800" s="575" t="s">
        <v>663</v>
      </c>
      <c r="H800" s="507" t="s">
        <v>385</v>
      </c>
      <c r="I800" s="340">
        <v>20</v>
      </c>
      <c r="J800" s="340">
        <v>75821</v>
      </c>
      <c r="K800" s="569">
        <f t="shared" si="79"/>
        <v>1516420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80"/>
        <v>3</v>
      </c>
      <c r="C801" s="349">
        <f t="shared" si="81"/>
        <v>42821</v>
      </c>
      <c r="D801" s="574"/>
      <c r="E801" s="318">
        <v>42821</v>
      </c>
      <c r="F801" s="279" t="s">
        <v>741</v>
      </c>
      <c r="G801" s="575" t="s">
        <v>663</v>
      </c>
      <c r="H801" s="507" t="s">
        <v>385</v>
      </c>
      <c r="I801" s="340">
        <v>8</v>
      </c>
      <c r="J801" s="340">
        <v>41340</v>
      </c>
      <c r="K801" s="569">
        <f t="shared" si="79"/>
        <v>330720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80"/>
        <v>3</v>
      </c>
      <c r="C802" s="349">
        <f t="shared" si="81"/>
        <v>42821</v>
      </c>
      <c r="D802" s="574"/>
      <c r="E802" s="318">
        <v>42821</v>
      </c>
      <c r="F802" s="279" t="s">
        <v>741</v>
      </c>
      <c r="G802" s="575" t="s">
        <v>663</v>
      </c>
      <c r="H802" s="507" t="s">
        <v>385</v>
      </c>
      <c r="I802" s="340">
        <v>6</v>
      </c>
      <c r="J802" s="340">
        <v>41340</v>
      </c>
      <c r="K802" s="569">
        <f t="shared" si="79"/>
        <v>248040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80"/>
        <v>3</v>
      </c>
      <c r="C803" s="349">
        <f t="shared" si="81"/>
        <v>42821</v>
      </c>
      <c r="D803" s="574"/>
      <c r="E803" s="318">
        <v>42821</v>
      </c>
      <c r="F803" s="279" t="s">
        <v>683</v>
      </c>
      <c r="G803" s="575" t="s">
        <v>663</v>
      </c>
      <c r="H803" s="507" t="s">
        <v>385</v>
      </c>
      <c r="I803" s="340">
        <v>32</v>
      </c>
      <c r="J803" s="340">
        <v>24752</v>
      </c>
      <c r="K803" s="569">
        <f t="shared" si="79"/>
        <v>792064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80"/>
        <v>3</v>
      </c>
      <c r="C804" s="349">
        <f t="shared" si="81"/>
        <v>42821</v>
      </c>
      <c r="D804" s="574"/>
      <c r="E804" s="318">
        <v>42821</v>
      </c>
      <c r="F804" s="279" t="s">
        <v>683</v>
      </c>
      <c r="G804" s="575" t="s">
        <v>663</v>
      </c>
      <c r="H804" s="507" t="s">
        <v>385</v>
      </c>
      <c r="I804" s="340">
        <v>62</v>
      </c>
      <c r="J804" s="340">
        <v>24752</v>
      </c>
      <c r="K804" s="569">
        <f t="shared" si="79"/>
        <v>1534624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si="80"/>
        <v>3</v>
      </c>
      <c r="C805" s="349">
        <f t="shared" si="81"/>
        <v>42821</v>
      </c>
      <c r="D805" s="574"/>
      <c r="E805" s="318">
        <v>42821</v>
      </c>
      <c r="F805" s="279" t="s">
        <v>814</v>
      </c>
      <c r="G805" s="575" t="s">
        <v>663</v>
      </c>
      <c r="H805" s="507" t="s">
        <v>385</v>
      </c>
      <c r="I805" s="340">
        <v>10</v>
      </c>
      <c r="J805" s="340">
        <v>26300</v>
      </c>
      <c r="K805" s="569">
        <f t="shared" si="79"/>
        <v>263000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ref="B806:B815" si="82">IF(C806&lt;&gt;"",MONTH(C806),"")</f>
        <v>3</v>
      </c>
      <c r="C806" s="349">
        <f t="shared" si="60"/>
        <v>42821</v>
      </c>
      <c r="D806" s="574"/>
      <c r="E806" s="318">
        <v>42821</v>
      </c>
      <c r="F806" s="279" t="s">
        <v>733</v>
      </c>
      <c r="G806" s="575" t="s">
        <v>663</v>
      </c>
      <c r="H806" s="507" t="s">
        <v>385</v>
      </c>
      <c r="I806" s="340">
        <v>16</v>
      </c>
      <c r="J806" s="340">
        <v>45701</v>
      </c>
      <c r="K806" s="569">
        <f t="shared" si="79"/>
        <v>731216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2"/>
        <v>3</v>
      </c>
      <c r="C807" s="349">
        <f t="shared" si="60"/>
        <v>42821</v>
      </c>
      <c r="D807" s="574"/>
      <c r="E807" s="318">
        <v>42821</v>
      </c>
      <c r="F807" s="279" t="s">
        <v>733</v>
      </c>
      <c r="G807" s="575" t="s">
        <v>663</v>
      </c>
      <c r="H807" s="507" t="s">
        <v>385</v>
      </c>
      <c r="I807" s="340">
        <v>4</v>
      </c>
      <c r="J807" s="340">
        <v>45701</v>
      </c>
      <c r="K807" s="569">
        <f t="shared" si="79"/>
        <v>182804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2"/>
        <v>3</v>
      </c>
      <c r="C808" s="349">
        <f t="shared" si="60"/>
        <v>42821</v>
      </c>
      <c r="D808" s="574"/>
      <c r="E808" s="318">
        <v>42821</v>
      </c>
      <c r="F808" s="279" t="s">
        <v>755</v>
      </c>
      <c r="G808" s="575" t="s">
        <v>663</v>
      </c>
      <c r="H808" s="507" t="s">
        <v>385</v>
      </c>
      <c r="I808" s="340">
        <v>55</v>
      </c>
      <c r="J808" s="340">
        <v>10865</v>
      </c>
      <c r="K808" s="569">
        <f t="shared" si="79"/>
        <v>597575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si="82"/>
        <v>3</v>
      </c>
      <c r="C809" s="349">
        <f t="shared" si="60"/>
        <v>42821</v>
      </c>
      <c r="D809" s="574"/>
      <c r="E809" s="318">
        <v>42821</v>
      </c>
      <c r="F809" s="279" t="s">
        <v>756</v>
      </c>
      <c r="G809" s="575" t="s">
        <v>663</v>
      </c>
      <c r="H809" s="507" t="s">
        <v>385</v>
      </c>
      <c r="I809" s="340">
        <v>78</v>
      </c>
      <c r="J809" s="340">
        <v>19889</v>
      </c>
      <c r="K809" s="569">
        <f t="shared" si="79"/>
        <v>1551342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2"/>
        <v>3</v>
      </c>
      <c r="C810" s="349">
        <f t="shared" si="60"/>
        <v>42821</v>
      </c>
      <c r="D810" s="574"/>
      <c r="E810" s="318">
        <v>42821</v>
      </c>
      <c r="F810" s="279" t="s">
        <v>713</v>
      </c>
      <c r="G810" s="575" t="s">
        <v>663</v>
      </c>
      <c r="H810" s="507" t="s">
        <v>385</v>
      </c>
      <c r="I810" s="340">
        <v>4</v>
      </c>
      <c r="J810" s="340">
        <v>81237</v>
      </c>
      <c r="K810" s="569">
        <f t="shared" si="79"/>
        <v>324948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2"/>
        <v>3</v>
      </c>
      <c r="C811" s="349">
        <f t="shared" si="60"/>
        <v>42821</v>
      </c>
      <c r="D811" s="574"/>
      <c r="E811" s="318">
        <v>42821</v>
      </c>
      <c r="F811" s="279" t="s">
        <v>752</v>
      </c>
      <c r="G811" s="575" t="s">
        <v>663</v>
      </c>
      <c r="H811" s="507" t="s">
        <v>385</v>
      </c>
      <c r="I811" s="340">
        <v>8</v>
      </c>
      <c r="J811" s="340">
        <v>140372</v>
      </c>
      <c r="K811" s="569">
        <f t="shared" si="79"/>
        <v>1122976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2"/>
        <v>3</v>
      </c>
      <c r="C812" s="349">
        <f t="shared" si="60"/>
        <v>42821</v>
      </c>
      <c r="D812" s="574"/>
      <c r="E812" s="318">
        <v>42821</v>
      </c>
      <c r="F812" s="279" t="s">
        <v>754</v>
      </c>
      <c r="G812" s="575" t="s">
        <v>663</v>
      </c>
      <c r="H812" s="507" t="s">
        <v>385</v>
      </c>
      <c r="I812" s="340">
        <v>495</v>
      </c>
      <c r="J812" s="340">
        <v>16200</v>
      </c>
      <c r="K812" s="569">
        <f t="shared" si="79"/>
        <v>8019000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2"/>
        <v>3</v>
      </c>
      <c r="C813" s="349">
        <f t="shared" si="60"/>
        <v>42821</v>
      </c>
      <c r="D813" s="574"/>
      <c r="E813" s="318">
        <v>42821</v>
      </c>
      <c r="F813" s="279" t="s">
        <v>757</v>
      </c>
      <c r="G813" s="575" t="s">
        <v>663</v>
      </c>
      <c r="H813" s="507" t="s">
        <v>385</v>
      </c>
      <c r="I813" s="340">
        <v>230</v>
      </c>
      <c r="J813" s="340">
        <v>65300</v>
      </c>
      <c r="K813" s="569">
        <f t="shared" si="79"/>
        <v>15019000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2"/>
        <v>3</v>
      </c>
      <c r="C814" s="349">
        <f t="shared" si="60"/>
        <v>42821</v>
      </c>
      <c r="D814" s="574"/>
      <c r="E814" s="318">
        <v>42821</v>
      </c>
      <c r="F814" s="279" t="s">
        <v>665</v>
      </c>
      <c r="G814" s="575" t="s">
        <v>663</v>
      </c>
      <c r="H814" s="507" t="s">
        <v>385</v>
      </c>
      <c r="I814" s="340">
        <v>80</v>
      </c>
      <c r="J814" s="340">
        <v>39735</v>
      </c>
      <c r="K814" s="569">
        <f t="shared" si="79"/>
        <v>3178800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si="82"/>
        <v>3</v>
      </c>
      <c r="C815" s="349">
        <f t="shared" si="60"/>
        <v>42821</v>
      </c>
      <c r="D815" s="574"/>
      <c r="E815" s="318">
        <v>42821</v>
      </c>
      <c r="F815" s="279" t="s">
        <v>790</v>
      </c>
      <c r="G815" s="575" t="s">
        <v>663</v>
      </c>
      <c r="H815" s="507" t="s">
        <v>385</v>
      </c>
      <c r="I815" s="340">
        <v>10</v>
      </c>
      <c r="J815" s="340">
        <v>78500</v>
      </c>
      <c r="K815" s="569">
        <f t="shared" si="79"/>
        <v>785000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ref="B816:B825" si="83">IF(C816&lt;&gt;"",MONTH(C816),"")</f>
        <v>3</v>
      </c>
      <c r="C816" s="349">
        <f t="shared" ref="C816:C825" si="84">E816</f>
        <v>42821</v>
      </c>
      <c r="D816" s="574"/>
      <c r="E816" s="318">
        <v>42821</v>
      </c>
      <c r="F816" s="279" t="s">
        <v>853</v>
      </c>
      <c r="G816" s="575" t="s">
        <v>663</v>
      </c>
      <c r="H816" s="507" t="s">
        <v>385</v>
      </c>
      <c r="I816" s="340">
        <v>20</v>
      </c>
      <c r="J816" s="340">
        <v>42454</v>
      </c>
      <c r="K816" s="569">
        <f t="shared" si="79"/>
        <v>849080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7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3"/>
        <v>3</v>
      </c>
      <c r="C817" s="349">
        <f t="shared" si="84"/>
        <v>42821</v>
      </c>
      <c r="D817" s="574"/>
      <c r="E817" s="318">
        <v>42821</v>
      </c>
      <c r="F817" s="279" t="s">
        <v>733</v>
      </c>
      <c r="G817" s="575" t="s">
        <v>663</v>
      </c>
      <c r="H817" s="507" t="s">
        <v>385</v>
      </c>
      <c r="I817" s="340">
        <v>28</v>
      </c>
      <c r="J817" s="340">
        <v>43982</v>
      </c>
      <c r="K817" s="569">
        <f t="shared" si="79"/>
        <v>1231496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7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3"/>
        <v>3</v>
      </c>
      <c r="C818" s="349">
        <f t="shared" si="84"/>
        <v>42821</v>
      </c>
      <c r="D818" s="574"/>
      <c r="E818" s="318">
        <v>42821</v>
      </c>
      <c r="F818" s="279" t="s">
        <v>789</v>
      </c>
      <c r="G818" s="575" t="s">
        <v>663</v>
      </c>
      <c r="H818" s="507" t="s">
        <v>385</v>
      </c>
      <c r="I818" s="340">
        <v>12</v>
      </c>
      <c r="J818" s="340">
        <v>49660</v>
      </c>
      <c r="K818" s="569">
        <f t="shared" si="79"/>
        <v>595920</v>
      </c>
      <c r="L818" s="571" t="s">
        <v>318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7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3"/>
        <v>3</v>
      </c>
      <c r="C819" s="349">
        <f t="shared" si="84"/>
        <v>42821</v>
      </c>
      <c r="D819" s="574"/>
      <c r="E819" s="318">
        <v>42821</v>
      </c>
      <c r="F819" s="279" t="s">
        <v>785</v>
      </c>
      <c r="G819" s="575" t="s">
        <v>663</v>
      </c>
      <c r="H819" s="507" t="s">
        <v>385</v>
      </c>
      <c r="I819" s="340">
        <v>12</v>
      </c>
      <c r="J819" s="340">
        <v>54883</v>
      </c>
      <c r="K819" s="569">
        <f t="shared" si="79"/>
        <v>658596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7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3"/>
        <v>3</v>
      </c>
      <c r="C820" s="349">
        <f t="shared" si="84"/>
        <v>42821</v>
      </c>
      <c r="D820" s="574"/>
      <c r="E820" s="318">
        <v>42821</v>
      </c>
      <c r="F820" s="279" t="s">
        <v>786</v>
      </c>
      <c r="G820" s="575" t="s">
        <v>663</v>
      </c>
      <c r="H820" s="507" t="s">
        <v>385</v>
      </c>
      <c r="I820" s="340">
        <v>10</v>
      </c>
      <c r="J820" s="340">
        <v>52044</v>
      </c>
      <c r="K820" s="569">
        <f t="shared" ref="K820:K834" si="85">ROUND(I820*J820,0)</f>
        <v>520440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7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3"/>
        <v>3</v>
      </c>
      <c r="C821" s="349">
        <f t="shared" si="84"/>
        <v>42821</v>
      </c>
      <c r="D821" s="574"/>
      <c r="E821" s="318">
        <v>42821</v>
      </c>
      <c r="F821" s="279" t="s">
        <v>787</v>
      </c>
      <c r="G821" s="575" t="s">
        <v>663</v>
      </c>
      <c r="H821" s="507" t="s">
        <v>385</v>
      </c>
      <c r="I821" s="340">
        <v>100</v>
      </c>
      <c r="J821" s="340">
        <v>42608</v>
      </c>
      <c r="K821" s="569">
        <f t="shared" si="85"/>
        <v>4260800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7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3"/>
        <v>3</v>
      </c>
      <c r="C822" s="349">
        <f t="shared" si="84"/>
        <v>42821</v>
      </c>
      <c r="D822" s="574"/>
      <c r="E822" s="318">
        <v>42821</v>
      </c>
      <c r="F822" s="279" t="s">
        <v>788</v>
      </c>
      <c r="G822" s="575" t="s">
        <v>663</v>
      </c>
      <c r="H822" s="507" t="s">
        <v>385</v>
      </c>
      <c r="I822" s="340">
        <v>26</v>
      </c>
      <c r="J822" s="340">
        <v>88471</v>
      </c>
      <c r="K822" s="569">
        <f t="shared" si="85"/>
        <v>2300246</v>
      </c>
      <c r="L822" s="571" t="s">
        <v>318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</row>
    <row r="823" spans="1:27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si="83"/>
        <v>3</v>
      </c>
      <c r="C823" s="349">
        <f t="shared" si="84"/>
        <v>42821</v>
      </c>
      <c r="D823" s="574"/>
      <c r="E823" s="318">
        <v>42821</v>
      </c>
      <c r="F823" s="279" t="s">
        <v>741</v>
      </c>
      <c r="G823" s="575" t="s">
        <v>663</v>
      </c>
      <c r="H823" s="507" t="s">
        <v>385</v>
      </c>
      <c r="I823" s="340">
        <v>6</v>
      </c>
      <c r="J823" s="340">
        <v>41341</v>
      </c>
      <c r="K823" s="569">
        <f t="shared" si="85"/>
        <v>248046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7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3"/>
        <v>3</v>
      </c>
      <c r="C824" s="349">
        <f t="shared" si="84"/>
        <v>42821</v>
      </c>
      <c r="D824" s="574"/>
      <c r="E824" s="318">
        <v>42821</v>
      </c>
      <c r="F824" s="279" t="s">
        <v>758</v>
      </c>
      <c r="G824" s="575" t="s">
        <v>663</v>
      </c>
      <c r="H824" s="507" t="s">
        <v>385</v>
      </c>
      <c r="I824" s="340">
        <v>246</v>
      </c>
      <c r="J824" s="340">
        <v>17250</v>
      </c>
      <c r="K824" s="569">
        <f t="shared" si="85"/>
        <v>4243500</v>
      </c>
      <c r="L824" s="571" t="s">
        <v>318</v>
      </c>
      <c r="M824" s="571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</row>
    <row r="825" spans="1:27" s="539" customFormat="1" ht="15.75" customHeight="1">
      <c r="A825" s="567" t="str">
        <f>IF(B825&lt;&gt;"",IF(AND(B825&gt;=_TM1,B825&lt;=_TM2,OR(TH!L825="1111",TH!M825="1111")),TH!D825,""),"")</f>
        <v/>
      </c>
      <c r="B825" s="568">
        <f t="shared" si="83"/>
        <v>3</v>
      </c>
      <c r="C825" s="349">
        <f t="shared" si="84"/>
        <v>42821</v>
      </c>
      <c r="D825" s="574"/>
      <c r="E825" s="318">
        <v>42821</v>
      </c>
      <c r="F825" s="279" t="s">
        <v>759</v>
      </c>
      <c r="G825" s="575" t="s">
        <v>663</v>
      </c>
      <c r="H825" s="507" t="s">
        <v>385</v>
      </c>
      <c r="I825" s="340">
        <v>32</v>
      </c>
      <c r="J825" s="340">
        <v>44442</v>
      </c>
      <c r="K825" s="569">
        <f t="shared" si="85"/>
        <v>1422144</v>
      </c>
      <c r="L825" s="571" t="s">
        <v>318</v>
      </c>
      <c r="M825" s="57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7" s="539" customFormat="1" ht="15.75" customHeight="1">
      <c r="A826" s="567" t="str">
        <f>IF(B826&lt;&gt;"",IF(AND(B826&gt;=_TM1,B826&lt;=_TM2,OR(TH!L826="1111",TH!M826="1111")),TH!D826,""),"")</f>
        <v/>
      </c>
      <c r="B826" s="568">
        <f t="shared" ref="B826:B839" si="86">IF(C826&lt;&gt;"",MONTH(C826),"")</f>
        <v>3</v>
      </c>
      <c r="C826" s="349">
        <f t="shared" si="60"/>
        <v>42821</v>
      </c>
      <c r="D826" s="574"/>
      <c r="E826" s="318">
        <v>42821</v>
      </c>
      <c r="F826" s="279" t="s">
        <v>760</v>
      </c>
      <c r="G826" s="575" t="s">
        <v>663</v>
      </c>
      <c r="H826" s="507" t="s">
        <v>385</v>
      </c>
      <c r="I826" s="340">
        <v>8</v>
      </c>
      <c r="J826" s="340">
        <v>24338</v>
      </c>
      <c r="K826" s="569">
        <f t="shared" si="85"/>
        <v>194704</v>
      </c>
      <c r="L826" s="571" t="s">
        <v>318</v>
      </c>
      <c r="M826" s="57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</row>
    <row r="827" spans="1:27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6"/>
        <v>3</v>
      </c>
      <c r="C827" s="349">
        <f t="shared" si="60"/>
        <v>42821</v>
      </c>
      <c r="D827" s="574"/>
      <c r="E827" s="318">
        <v>42821</v>
      </c>
      <c r="F827" s="279" t="s">
        <v>673</v>
      </c>
      <c r="G827" s="575" t="s">
        <v>663</v>
      </c>
      <c r="H827" s="507" t="s">
        <v>385</v>
      </c>
      <c r="I827" s="340">
        <v>36</v>
      </c>
      <c r="J827" s="340">
        <v>31227</v>
      </c>
      <c r="K827" s="569">
        <f t="shared" si="85"/>
        <v>1124172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7" s="539" customFormat="1" ht="15.75" customHeight="1">
      <c r="A828" s="567" t="str">
        <f>IF(B828&lt;&gt;"",IF(AND(B828&gt;=_TM1,B828&lt;=_TM2,OR(TH!L828="1111",TH!M828="1111")),TH!D828,""),"")</f>
        <v/>
      </c>
      <c r="B828" s="568">
        <f t="shared" si="86"/>
        <v>3</v>
      </c>
      <c r="C828" s="349">
        <f t="shared" si="60"/>
        <v>42821</v>
      </c>
      <c r="D828" s="574"/>
      <c r="E828" s="318">
        <v>42821</v>
      </c>
      <c r="F828" s="279" t="s">
        <v>764</v>
      </c>
      <c r="G828" s="575" t="s">
        <v>663</v>
      </c>
      <c r="H828" s="507" t="s">
        <v>385</v>
      </c>
      <c r="I828" s="340">
        <v>36</v>
      </c>
      <c r="J828" s="340">
        <v>20357</v>
      </c>
      <c r="K828" s="569">
        <f t="shared" si="85"/>
        <v>732852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7" s="539" customFormat="1" ht="15.75" customHeight="1">
      <c r="A829" s="567" t="str">
        <f>IF(B829&lt;&gt;"",IF(AND(B829&gt;=_TM1,B829&lt;=_TM2,OR(TH!L829="1111",TH!M829="1111")),TH!D829,""),"")</f>
        <v/>
      </c>
      <c r="B829" s="568">
        <f t="shared" si="86"/>
        <v>3</v>
      </c>
      <c r="C829" s="349">
        <f t="shared" si="60"/>
        <v>42821</v>
      </c>
      <c r="D829" s="574"/>
      <c r="E829" s="318">
        <v>42821</v>
      </c>
      <c r="F829" s="279" t="s">
        <v>765</v>
      </c>
      <c r="G829" s="575" t="s">
        <v>663</v>
      </c>
      <c r="H829" s="507" t="s">
        <v>385</v>
      </c>
      <c r="I829" s="340">
        <v>36</v>
      </c>
      <c r="J829" s="340">
        <v>20682</v>
      </c>
      <c r="K829" s="569">
        <f t="shared" si="85"/>
        <v>744552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7" s="539" customFormat="1" ht="15.75" customHeight="1">
      <c r="A830" s="567" t="str">
        <f>IF(B830&lt;&gt;"",IF(AND(B830&gt;=_TM1,B830&lt;=_TM2,OR(TH!L830="1111",TH!M830="1111")),TH!D830,""),"")</f>
        <v/>
      </c>
      <c r="B830" s="568">
        <f t="shared" si="86"/>
        <v>3</v>
      </c>
      <c r="C830" s="349">
        <f t="shared" si="60"/>
        <v>42821</v>
      </c>
      <c r="D830" s="574"/>
      <c r="E830" s="318">
        <v>42821</v>
      </c>
      <c r="F830" s="279" t="s">
        <v>800</v>
      </c>
      <c r="G830" s="575" t="s">
        <v>663</v>
      </c>
      <c r="H830" s="507" t="s">
        <v>385</v>
      </c>
      <c r="I830" s="340">
        <v>6</v>
      </c>
      <c r="J830" s="340">
        <v>20840</v>
      </c>
      <c r="K830" s="569">
        <f t="shared" si="85"/>
        <v>125040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7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6"/>
        <v>3</v>
      </c>
      <c r="C831" s="349">
        <f t="shared" si="60"/>
        <v>42821</v>
      </c>
      <c r="D831" s="574"/>
      <c r="E831" s="318">
        <v>42821</v>
      </c>
      <c r="F831" s="279" t="s">
        <v>766</v>
      </c>
      <c r="G831" s="575" t="s">
        <v>663</v>
      </c>
      <c r="H831" s="507" t="s">
        <v>385</v>
      </c>
      <c r="I831" s="340">
        <v>36</v>
      </c>
      <c r="J831" s="340">
        <v>48271</v>
      </c>
      <c r="K831" s="569">
        <f t="shared" si="85"/>
        <v>1737756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7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6"/>
        <v>3</v>
      </c>
      <c r="C832" s="349">
        <f t="shared" si="60"/>
        <v>42821</v>
      </c>
      <c r="D832" s="574"/>
      <c r="E832" s="318">
        <v>42821</v>
      </c>
      <c r="F832" s="279" t="s">
        <v>769</v>
      </c>
      <c r="G832" s="575" t="s">
        <v>663</v>
      </c>
      <c r="H832" s="507" t="s">
        <v>385</v>
      </c>
      <c r="I832" s="340">
        <v>48</v>
      </c>
      <c r="J832" s="340">
        <v>36447</v>
      </c>
      <c r="K832" s="569">
        <f t="shared" si="85"/>
        <v>1749456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9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6"/>
        <v>3</v>
      </c>
      <c r="C833" s="349">
        <f t="shared" si="60"/>
        <v>42821</v>
      </c>
      <c r="D833" s="574"/>
      <c r="E833" s="318">
        <v>42821</v>
      </c>
      <c r="F833" s="279" t="s">
        <v>772</v>
      </c>
      <c r="G833" s="575" t="s">
        <v>663</v>
      </c>
      <c r="H833" s="507" t="s">
        <v>385</v>
      </c>
      <c r="I833" s="340">
        <v>24</v>
      </c>
      <c r="J833" s="340">
        <v>24628</v>
      </c>
      <c r="K833" s="569">
        <f t="shared" si="85"/>
        <v>591072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9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6"/>
        <v>3</v>
      </c>
      <c r="C834" s="349">
        <f t="shared" si="60"/>
        <v>42821</v>
      </c>
      <c r="D834" s="574"/>
      <c r="E834" s="318">
        <v>42821</v>
      </c>
      <c r="F834" s="279" t="s">
        <v>766</v>
      </c>
      <c r="G834" s="575" t="s">
        <v>663</v>
      </c>
      <c r="H834" s="507" t="s">
        <v>385</v>
      </c>
      <c r="I834" s="340">
        <v>36</v>
      </c>
      <c r="J834" s="340">
        <v>45869</v>
      </c>
      <c r="K834" s="569">
        <f t="shared" si="85"/>
        <v>1651284</v>
      </c>
      <c r="L834" s="571" t="s">
        <v>318</v>
      </c>
      <c r="M834" s="571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9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6"/>
        <v>3</v>
      </c>
      <c r="C835" s="349">
        <f t="shared" si="60"/>
        <v>42821</v>
      </c>
      <c r="D835" s="574"/>
      <c r="E835" s="318">
        <v>42821</v>
      </c>
      <c r="F835" s="279" t="s">
        <v>545</v>
      </c>
      <c r="G835" s="575" t="s">
        <v>663</v>
      </c>
      <c r="H835" s="507" t="s">
        <v>385</v>
      </c>
      <c r="I835" s="340"/>
      <c r="J835" s="340"/>
      <c r="K835" s="569">
        <v>11934058</v>
      </c>
      <c r="L835" s="571" t="s">
        <v>9</v>
      </c>
      <c r="M835" s="571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9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6"/>
        <v>2</v>
      </c>
      <c r="C836" s="349">
        <f>E836</f>
        <v>42794</v>
      </c>
      <c r="D836" s="349"/>
      <c r="E836" s="349">
        <v>42794</v>
      </c>
      <c r="F836" s="275" t="s">
        <v>556</v>
      </c>
      <c r="G836" s="348" t="s">
        <v>802</v>
      </c>
      <c r="H836" s="507" t="s">
        <v>385</v>
      </c>
      <c r="I836" s="340">
        <v>1900</v>
      </c>
      <c r="J836" s="340">
        <v>8245</v>
      </c>
      <c r="K836" s="569">
        <f>ROUND(I836*J836,0)</f>
        <v>15665500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9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6"/>
        <v>2</v>
      </c>
      <c r="C837" s="349">
        <f>E837</f>
        <v>42794</v>
      </c>
      <c r="D837" s="349"/>
      <c r="E837" s="349">
        <v>42794</v>
      </c>
      <c r="F837" s="275" t="s">
        <v>558</v>
      </c>
      <c r="G837" s="348" t="s">
        <v>802</v>
      </c>
      <c r="H837" s="507" t="s">
        <v>385</v>
      </c>
      <c r="I837" s="340">
        <v>500</v>
      </c>
      <c r="J837" s="340">
        <v>31525</v>
      </c>
      <c r="K837" s="569">
        <f>ROUND(I837*J837,0)</f>
        <v>15762500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>x</v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9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6"/>
        <v>2</v>
      </c>
      <c r="C838" s="349">
        <f t="shared" si="60"/>
        <v>42794</v>
      </c>
      <c r="D838" s="349"/>
      <c r="E838" s="349">
        <v>42794</v>
      </c>
      <c r="F838" s="279" t="s">
        <v>611</v>
      </c>
      <c r="G838" s="348" t="s">
        <v>802</v>
      </c>
      <c r="H838" s="507" t="s">
        <v>385</v>
      </c>
      <c r="I838" s="340">
        <v>1020</v>
      </c>
      <c r="J838" s="340">
        <v>17654</v>
      </c>
      <c r="K838" s="569">
        <f>ROUND(I838*J838,0)</f>
        <v>18007080</v>
      </c>
      <c r="L838" s="571" t="s">
        <v>318</v>
      </c>
      <c r="M838" s="571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</row>
    <row r="839" spans="1:29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si="86"/>
        <v>2</v>
      </c>
      <c r="C839" s="349">
        <f t="shared" si="60"/>
        <v>42794</v>
      </c>
      <c r="D839" s="349"/>
      <c r="E839" s="349">
        <v>42794</v>
      </c>
      <c r="F839" s="279" t="s">
        <v>545</v>
      </c>
      <c r="G839" s="348" t="s">
        <v>802</v>
      </c>
      <c r="H839" s="507" t="s">
        <v>385</v>
      </c>
      <c r="I839" s="340"/>
      <c r="J839" s="340"/>
      <c r="K839" s="579">
        <v>4943508</v>
      </c>
      <c r="L839" s="571" t="s">
        <v>9</v>
      </c>
      <c r="M839" s="571" t="s">
        <v>8</v>
      </c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  <c r="AB839" s="573"/>
    </row>
    <row r="840" spans="1:29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ref="B840:B862" si="87">IF(C840&lt;&gt;"",MONTH(C840),"")</f>
        <v>2</v>
      </c>
      <c r="C840" s="349">
        <f t="shared" ref="C840:C862" si="88">E840</f>
        <v>42783</v>
      </c>
      <c r="D840" s="349"/>
      <c r="E840" s="349">
        <v>42783</v>
      </c>
      <c r="F840" s="275" t="s">
        <v>294</v>
      </c>
      <c r="G840" s="348" t="s">
        <v>664</v>
      </c>
      <c r="H840" s="507" t="s">
        <v>468</v>
      </c>
      <c r="I840" s="340">
        <v>3496</v>
      </c>
      <c r="J840" s="340">
        <v>10300</v>
      </c>
      <c r="K840" s="569">
        <f>ROUND(I840*J840,0)</f>
        <v>36008800</v>
      </c>
      <c r="L840" s="571" t="s">
        <v>318</v>
      </c>
      <c r="M840" s="571" t="s">
        <v>8</v>
      </c>
      <c r="N840" s="561" t="str">
        <f>IF(AND('331-CT'!$E$7=TH!H840,OR(L840="331",M840="331")),"331",IF(AND(OR(L840="131",M840="131"),H840='131-CT'!$E$7),"131",""))</f>
        <v>331</v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>x</v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</row>
    <row r="841" spans="1:29" s="539" customFormat="1" ht="15.75" customHeight="1">
      <c r="A841" s="567" t="str">
        <f>IF(B841&lt;&gt;"",IF(AND(B841&gt;=_TM1,B841&lt;=_TM2,OR(TH!L841="1111",TH!M841="1111")),TH!D841,""),"")</f>
        <v/>
      </c>
      <c r="B841" s="568">
        <f t="shared" si="87"/>
        <v>2</v>
      </c>
      <c r="C841" s="349">
        <f t="shared" si="88"/>
        <v>42783</v>
      </c>
      <c r="D841" s="349"/>
      <c r="E841" s="349">
        <v>42783</v>
      </c>
      <c r="F841" s="275" t="s">
        <v>840</v>
      </c>
      <c r="G841" s="348" t="s">
        <v>664</v>
      </c>
      <c r="H841" s="507" t="s">
        <v>468</v>
      </c>
      <c r="I841" s="340"/>
      <c r="J841" s="340"/>
      <c r="K841" s="579">
        <v>3600880</v>
      </c>
      <c r="L841" s="571" t="s">
        <v>9</v>
      </c>
      <c r="M841" s="571" t="s">
        <v>8</v>
      </c>
      <c r="N841" s="561" t="str">
        <f>IF(AND('331-CT'!$E$7=TH!H841,OR(L841="331",M841="331")),"331",IF(AND(OR(L841="131",M841="131"),H841='131-CT'!$E$7),"131",""))</f>
        <v>331</v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  <c r="AB841" s="573"/>
    </row>
    <row r="842" spans="1:29" s="617" customFormat="1" ht="15.75" customHeight="1">
      <c r="A842" s="553" t="str">
        <f>IF(B842&lt;&gt;"",IF(AND(B842&gt;=_TM1,B842&lt;=_TM2,OR(TH!L842="1111",TH!M842="1111")),TH!D842,""),"")</f>
        <v/>
      </c>
      <c r="B842" s="554">
        <f>IF(C842&lt;&gt;"",MONTH(C842),"")</f>
        <v>2</v>
      </c>
      <c r="C842" s="612">
        <f>E842</f>
        <v>42794</v>
      </c>
      <c r="D842" s="612"/>
      <c r="E842" s="612">
        <v>42794</v>
      </c>
      <c r="F842" s="667" t="s">
        <v>422</v>
      </c>
      <c r="G842" s="614" t="s">
        <v>921</v>
      </c>
      <c r="H842" s="615" t="s">
        <v>498</v>
      </c>
      <c r="I842" s="559">
        <v>42000</v>
      </c>
      <c r="J842" s="559">
        <v>8300</v>
      </c>
      <c r="K842" s="616">
        <f>ROUND(I842*J842,0)</f>
        <v>348600000</v>
      </c>
      <c r="L842" s="561" t="s">
        <v>318</v>
      </c>
      <c r="M842" s="561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  <c r="AC842" s="539"/>
    </row>
    <row r="843" spans="1:29" s="617" customFormat="1" ht="15.75" customHeight="1">
      <c r="A843" s="553" t="str">
        <f>IF(B843&lt;&gt;"",IF(AND(B843&gt;=_TM1,B843&lt;=_TM2,OR(TH!L843="1111",TH!M843="1111")),TH!D843,""),"")</f>
        <v/>
      </c>
      <c r="B843" s="554">
        <f>IF(C843&lt;&gt;"",MONTH(C843),"")</f>
        <v>2</v>
      </c>
      <c r="C843" s="612">
        <f>E843</f>
        <v>42794</v>
      </c>
      <c r="D843" s="612"/>
      <c r="E843" s="612">
        <v>42794</v>
      </c>
      <c r="F843" s="667" t="s">
        <v>550</v>
      </c>
      <c r="G843" s="614" t="s">
        <v>921</v>
      </c>
      <c r="H843" s="615" t="s">
        <v>498</v>
      </c>
      <c r="I843" s="559"/>
      <c r="J843" s="559"/>
      <c r="K843" s="560">
        <v>34860000</v>
      </c>
      <c r="L843" s="561" t="s">
        <v>9</v>
      </c>
      <c r="M843" s="561" t="s">
        <v>8</v>
      </c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  <c r="AB843" s="563"/>
    </row>
    <row r="844" spans="1:29" s="539" customFormat="1" ht="15.75" customHeight="1">
      <c r="A844" s="567" t="str">
        <f>IF(B844&lt;&gt;"",IF(AND(B844&gt;=_TM1,B844&lt;=_TM2,OR(TH!L844="1111",TH!M844="1111")),TH!D844,""),"")</f>
        <v/>
      </c>
      <c r="B844" s="568">
        <f t="shared" si="87"/>
        <v>2</v>
      </c>
      <c r="C844" s="349">
        <f t="shared" si="88"/>
        <v>42794</v>
      </c>
      <c r="D844" s="349"/>
      <c r="E844" s="349">
        <v>42794</v>
      </c>
      <c r="F844" s="279" t="s">
        <v>557</v>
      </c>
      <c r="G844" s="348" t="s">
        <v>732</v>
      </c>
      <c r="H844" s="507" t="s">
        <v>468</v>
      </c>
      <c r="I844" s="340">
        <v>850</v>
      </c>
      <c r="J844" s="340">
        <v>34632</v>
      </c>
      <c r="K844" s="569">
        <f t="shared" ref="K844:K875" si="89">ROUND(I844*J844,0)</f>
        <v>29437200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>331</v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9" s="539" customFormat="1" ht="15.75" customHeight="1">
      <c r="A845" s="567" t="str">
        <f>IF(B845&lt;&gt;"",IF(AND(B845&gt;=_TM1,B845&lt;=_TM2,OR(TH!L845="1111",TH!M845="1111")),TH!D845,""),"")</f>
        <v/>
      </c>
      <c r="B845" s="568">
        <f>IF(C845&lt;&gt;"",MONTH(C845),"")</f>
        <v>2</v>
      </c>
      <c r="C845" s="349">
        <f>E845</f>
        <v>42794</v>
      </c>
      <c r="D845" s="349"/>
      <c r="E845" s="349">
        <v>42794</v>
      </c>
      <c r="F845" s="279" t="s">
        <v>681</v>
      </c>
      <c r="G845" s="348" t="s">
        <v>664</v>
      </c>
      <c r="H845" s="507" t="s">
        <v>468</v>
      </c>
      <c r="I845" s="340">
        <v>234</v>
      </c>
      <c r="J845" s="340">
        <v>48822</v>
      </c>
      <c r="K845" s="569">
        <f t="shared" si="89"/>
        <v>11424348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>331</v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9" s="539" customFormat="1" ht="15.75" customHeight="1">
      <c r="A846" s="567" t="str">
        <f>IF(B846&lt;&gt;"",IF(AND(B846&gt;=_TM1,B846&lt;=_TM2,OR(TH!L846="1111",TH!M846="1111")),TH!D846,""),"")</f>
        <v/>
      </c>
      <c r="B846" s="568">
        <f>IF(C846&lt;&gt;"",MONTH(C846),"")</f>
        <v>2</v>
      </c>
      <c r="C846" s="349">
        <f>E846</f>
        <v>42794</v>
      </c>
      <c r="D846" s="349"/>
      <c r="E846" s="349">
        <v>42794</v>
      </c>
      <c r="F846" s="279" t="s">
        <v>795</v>
      </c>
      <c r="G846" s="348" t="s">
        <v>664</v>
      </c>
      <c r="H846" s="507" t="s">
        <v>468</v>
      </c>
      <c r="I846" s="340">
        <v>4</v>
      </c>
      <c r="J846" s="340">
        <v>210433</v>
      </c>
      <c r="K846" s="569">
        <f t="shared" si="89"/>
        <v>841732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>331</v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9" s="539" customFormat="1" ht="15.75" customHeight="1">
      <c r="A847" s="567" t="str">
        <f>IF(B847&lt;&gt;"",IF(AND(B847&gt;=_TM1,B847&lt;=_TM2,OR(TH!L847="1111",TH!M847="1111")),TH!D847,""),"")</f>
        <v/>
      </c>
      <c r="B847" s="568">
        <f>IF(C847&lt;&gt;"",MONTH(C847),"")</f>
        <v>2</v>
      </c>
      <c r="C847" s="349">
        <f>E847</f>
        <v>42794</v>
      </c>
      <c r="D847" s="349"/>
      <c r="E847" s="349">
        <v>42794</v>
      </c>
      <c r="F847" s="279" t="s">
        <v>813</v>
      </c>
      <c r="G847" s="348" t="s">
        <v>664</v>
      </c>
      <c r="H847" s="507" t="s">
        <v>468</v>
      </c>
      <c r="I847" s="340">
        <v>100</v>
      </c>
      <c r="J847" s="340">
        <v>31841</v>
      </c>
      <c r="K847" s="569">
        <f t="shared" si="89"/>
        <v>3184100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>331</v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9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87"/>
        <v>2</v>
      </c>
      <c r="C848" s="349">
        <f t="shared" si="88"/>
        <v>42794</v>
      </c>
      <c r="D848" s="349"/>
      <c r="E848" s="349">
        <v>42794</v>
      </c>
      <c r="F848" s="279" t="s">
        <v>616</v>
      </c>
      <c r="G848" s="348" t="s">
        <v>664</v>
      </c>
      <c r="H848" s="507" t="s">
        <v>468</v>
      </c>
      <c r="I848" s="340">
        <v>100</v>
      </c>
      <c r="J848" s="340">
        <v>28492</v>
      </c>
      <c r="K848" s="569">
        <f t="shared" si="89"/>
        <v>2849200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>331</v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7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87"/>
        <v>2</v>
      </c>
      <c r="C849" s="349">
        <f t="shared" si="88"/>
        <v>42794</v>
      </c>
      <c r="D849" s="349"/>
      <c r="E849" s="349">
        <v>42794</v>
      </c>
      <c r="F849" s="279" t="s">
        <v>617</v>
      </c>
      <c r="G849" s="348" t="s">
        <v>664</v>
      </c>
      <c r="H849" s="507" t="s">
        <v>468</v>
      </c>
      <c r="I849" s="340">
        <v>18</v>
      </c>
      <c r="J849" s="340">
        <v>20580</v>
      </c>
      <c r="K849" s="569">
        <f t="shared" si="89"/>
        <v>370440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>331</v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7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87"/>
        <v>2</v>
      </c>
      <c r="C850" s="349">
        <f t="shared" si="88"/>
        <v>42794</v>
      </c>
      <c r="D850" s="349"/>
      <c r="E850" s="349">
        <v>42794</v>
      </c>
      <c r="F850" s="279" t="s">
        <v>758</v>
      </c>
      <c r="G850" s="348" t="s">
        <v>664</v>
      </c>
      <c r="H850" s="507" t="s">
        <v>468</v>
      </c>
      <c r="I850" s="340">
        <v>90</v>
      </c>
      <c r="J850" s="340">
        <v>17250</v>
      </c>
      <c r="K850" s="569">
        <f t="shared" si="89"/>
        <v>1552500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>331</v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7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87"/>
        <v>2</v>
      </c>
      <c r="C851" s="349">
        <f t="shared" si="88"/>
        <v>42794</v>
      </c>
      <c r="D851" s="349"/>
      <c r="E851" s="349">
        <v>42794</v>
      </c>
      <c r="F851" s="279" t="s">
        <v>763</v>
      </c>
      <c r="G851" s="348" t="s">
        <v>664</v>
      </c>
      <c r="H851" s="507" t="s">
        <v>468</v>
      </c>
      <c r="I851" s="340">
        <v>24</v>
      </c>
      <c r="J851" s="340">
        <v>40351</v>
      </c>
      <c r="K851" s="569">
        <f t="shared" si="89"/>
        <v>968424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>331</v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7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87"/>
        <v>2</v>
      </c>
      <c r="C852" s="349">
        <f t="shared" si="88"/>
        <v>42794</v>
      </c>
      <c r="D852" s="349"/>
      <c r="E852" s="349">
        <v>42794</v>
      </c>
      <c r="F852" s="279" t="s">
        <v>766</v>
      </c>
      <c r="G852" s="348" t="s">
        <v>664</v>
      </c>
      <c r="H852" s="507" t="s">
        <v>468</v>
      </c>
      <c r="I852" s="340">
        <v>24</v>
      </c>
      <c r="J852" s="340">
        <v>48271</v>
      </c>
      <c r="K852" s="569">
        <f t="shared" si="89"/>
        <v>1158504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>331</v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7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87"/>
        <v>2</v>
      </c>
      <c r="C853" s="349">
        <f t="shared" si="88"/>
        <v>42794</v>
      </c>
      <c r="D853" s="349"/>
      <c r="E853" s="349">
        <v>42794</v>
      </c>
      <c r="F853" s="279" t="s">
        <v>778</v>
      </c>
      <c r="G853" s="348" t="s">
        <v>664</v>
      </c>
      <c r="H853" s="507" t="s">
        <v>468</v>
      </c>
      <c r="I853" s="340">
        <v>48</v>
      </c>
      <c r="J853" s="340">
        <v>8229</v>
      </c>
      <c r="K853" s="569">
        <f t="shared" si="89"/>
        <v>394992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>331</v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7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87"/>
        <v>2</v>
      </c>
      <c r="C854" s="349">
        <f t="shared" si="88"/>
        <v>42794</v>
      </c>
      <c r="D854" s="349"/>
      <c r="E854" s="349">
        <v>42794</v>
      </c>
      <c r="F854" s="279" t="s">
        <v>803</v>
      </c>
      <c r="G854" s="348" t="s">
        <v>664</v>
      </c>
      <c r="H854" s="507" t="s">
        <v>468</v>
      </c>
      <c r="I854" s="340">
        <v>144</v>
      </c>
      <c r="J854" s="340">
        <v>6385</v>
      </c>
      <c r="K854" s="569">
        <f t="shared" si="89"/>
        <v>919440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>331</v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7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87"/>
        <v>2</v>
      </c>
      <c r="C855" s="349">
        <f t="shared" si="88"/>
        <v>42794</v>
      </c>
      <c r="D855" s="349"/>
      <c r="E855" s="349">
        <v>42794</v>
      </c>
      <c r="F855" s="279" t="s">
        <v>724</v>
      </c>
      <c r="G855" s="348" t="s">
        <v>664</v>
      </c>
      <c r="H855" s="507" t="s">
        <v>468</v>
      </c>
      <c r="I855" s="340">
        <v>108</v>
      </c>
      <c r="J855" s="340">
        <v>9275</v>
      </c>
      <c r="K855" s="569">
        <f t="shared" si="89"/>
        <v>1001700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>331</v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7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87"/>
        <v>2</v>
      </c>
      <c r="C856" s="349">
        <f t="shared" si="88"/>
        <v>42794</v>
      </c>
      <c r="D856" s="349"/>
      <c r="E856" s="349">
        <v>42794</v>
      </c>
      <c r="F856" s="279" t="s">
        <v>804</v>
      </c>
      <c r="G856" s="348" t="s">
        <v>664</v>
      </c>
      <c r="H856" s="507" t="s">
        <v>468</v>
      </c>
      <c r="I856" s="340">
        <v>8</v>
      </c>
      <c r="J856" s="340">
        <v>75446</v>
      </c>
      <c r="K856" s="569">
        <f t="shared" si="89"/>
        <v>603568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>331</v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7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87"/>
        <v>2</v>
      </c>
      <c r="C857" s="349">
        <f t="shared" si="88"/>
        <v>42794</v>
      </c>
      <c r="D857" s="349"/>
      <c r="E857" s="349">
        <v>42794</v>
      </c>
      <c r="F857" s="279" t="s">
        <v>768</v>
      </c>
      <c r="G857" s="348" t="s">
        <v>664</v>
      </c>
      <c r="H857" s="507" t="s">
        <v>468</v>
      </c>
      <c r="I857" s="340">
        <v>24</v>
      </c>
      <c r="J857" s="340">
        <v>48224</v>
      </c>
      <c r="K857" s="569">
        <f t="shared" si="89"/>
        <v>1157376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>331</v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7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87"/>
        <v>2</v>
      </c>
      <c r="C858" s="349">
        <f t="shared" si="88"/>
        <v>42794</v>
      </c>
      <c r="D858" s="349"/>
      <c r="E858" s="349">
        <v>42794</v>
      </c>
      <c r="F858" s="279" t="s">
        <v>805</v>
      </c>
      <c r="G858" s="348" t="s">
        <v>664</v>
      </c>
      <c r="H858" s="507" t="s">
        <v>468</v>
      </c>
      <c r="I858" s="340">
        <v>50</v>
      </c>
      <c r="J858" s="340">
        <v>15729</v>
      </c>
      <c r="K858" s="569">
        <f t="shared" si="89"/>
        <v>786450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>331</v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7" s="539" customFormat="1" ht="15.75" customHeight="1">
      <c r="A859" s="567" t="str">
        <f>IF(B859&lt;&gt;"",IF(AND(B859&gt;=_TM1,B859&lt;=_TM2,OR(TH!L859="1111",TH!M859="1111")),TH!D859,""),"")</f>
        <v/>
      </c>
      <c r="B859" s="568">
        <f t="shared" si="87"/>
        <v>2</v>
      </c>
      <c r="C859" s="349">
        <f t="shared" si="88"/>
        <v>42794</v>
      </c>
      <c r="D859" s="349"/>
      <c r="E859" s="349">
        <v>42794</v>
      </c>
      <c r="F859" s="279" t="s">
        <v>806</v>
      </c>
      <c r="G859" s="348" t="s">
        <v>664</v>
      </c>
      <c r="H859" s="507" t="s">
        <v>468</v>
      </c>
      <c r="I859" s="340">
        <v>117</v>
      </c>
      <c r="J859" s="340">
        <v>10081</v>
      </c>
      <c r="K859" s="569">
        <f t="shared" si="89"/>
        <v>1179477</v>
      </c>
      <c r="L859" s="571" t="s">
        <v>318</v>
      </c>
      <c r="M859" s="571" t="s">
        <v>8</v>
      </c>
      <c r="N859" s="561" t="str">
        <f>IF(AND('331-CT'!$E$7=TH!H859,OR(L859="331",M859="331")),"331",IF(AND(OR(L859="131",M859="131"),H859='131-CT'!$E$7),"131",""))</f>
        <v>331</v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</row>
    <row r="860" spans="1:27" s="539" customFormat="1" ht="15.75" customHeight="1">
      <c r="A860" s="567" t="str">
        <f>IF(B860&lt;&gt;"",IF(AND(B860&gt;=_TM1,B860&lt;=_TM2,OR(TH!L860="1111",TH!M860="1111")),TH!D860,""),"")</f>
        <v/>
      </c>
      <c r="B860" s="568">
        <f t="shared" si="87"/>
        <v>2</v>
      </c>
      <c r="C860" s="349">
        <f t="shared" si="88"/>
        <v>42794</v>
      </c>
      <c r="D860" s="349"/>
      <c r="E860" s="349">
        <v>42794</v>
      </c>
      <c r="F860" s="279" t="s">
        <v>680</v>
      </c>
      <c r="G860" s="348" t="s">
        <v>664</v>
      </c>
      <c r="H860" s="507" t="s">
        <v>468</v>
      </c>
      <c r="I860" s="340">
        <v>50</v>
      </c>
      <c r="J860" s="340">
        <v>32556</v>
      </c>
      <c r="K860" s="569">
        <f t="shared" si="89"/>
        <v>1627800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>331</v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7" s="539" customFormat="1" ht="15.75" customHeight="1">
      <c r="A861" s="567" t="str">
        <f>IF(B861&lt;&gt;"",IF(AND(B861&gt;=_TM1,B861&lt;=_TM2,OR(TH!L861="1111",TH!M861="1111")),TH!D861,""),"")</f>
        <v/>
      </c>
      <c r="B861" s="568">
        <f t="shared" si="87"/>
        <v>2</v>
      </c>
      <c r="C861" s="349">
        <f t="shared" si="88"/>
        <v>42794</v>
      </c>
      <c r="D861" s="349"/>
      <c r="E861" s="349">
        <v>42794</v>
      </c>
      <c r="F861" s="279" t="s">
        <v>807</v>
      </c>
      <c r="G861" s="348" t="s">
        <v>664</v>
      </c>
      <c r="H861" s="507" t="s">
        <v>468</v>
      </c>
      <c r="I861" s="340">
        <v>39</v>
      </c>
      <c r="J861" s="340">
        <v>38645</v>
      </c>
      <c r="K861" s="569">
        <f t="shared" si="89"/>
        <v>1507155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>331</v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7" s="539" customFormat="1" ht="15.75" customHeight="1">
      <c r="A862" s="567" t="str">
        <f>IF(B862&lt;&gt;"",IF(AND(B862&gt;=_TM1,B862&lt;=_TM2,OR(TH!L862="1111",TH!M862="1111")),TH!D862,""),"")</f>
        <v/>
      </c>
      <c r="B862" s="568">
        <f t="shared" si="87"/>
        <v>2</v>
      </c>
      <c r="C862" s="349">
        <f t="shared" si="88"/>
        <v>42794</v>
      </c>
      <c r="D862" s="349"/>
      <c r="E862" s="349">
        <v>42794</v>
      </c>
      <c r="F862" s="279" t="s">
        <v>764</v>
      </c>
      <c r="G862" s="348" t="s">
        <v>664</v>
      </c>
      <c r="H862" s="507" t="s">
        <v>468</v>
      </c>
      <c r="I862" s="340">
        <v>12</v>
      </c>
      <c r="J862" s="340">
        <v>20357</v>
      </c>
      <c r="K862" s="569">
        <f t="shared" si="89"/>
        <v>244284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>331</v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7" s="539" customFormat="1" ht="15.75" customHeight="1">
      <c r="A863" s="567" t="str">
        <f>IF(B863&lt;&gt;"",IF(AND(B863&gt;=_TM1,B863&lt;=_TM2,OR(TH!L863="1111",TH!M863="1111")),TH!D863,""),"")</f>
        <v/>
      </c>
      <c r="B863" s="568">
        <f t="shared" ref="B863:B875" si="90">IF(C863&lt;&gt;"",MONTH(C863),"")</f>
        <v>2</v>
      </c>
      <c r="C863" s="349">
        <f t="shared" ref="C863:C875" si="91">E863</f>
        <v>42794</v>
      </c>
      <c r="D863" s="349"/>
      <c r="E863" s="349">
        <v>42794</v>
      </c>
      <c r="F863" s="279" t="s">
        <v>808</v>
      </c>
      <c r="G863" s="348" t="s">
        <v>664</v>
      </c>
      <c r="H863" s="507" t="s">
        <v>468</v>
      </c>
      <c r="I863" s="340">
        <v>48</v>
      </c>
      <c r="J863" s="340">
        <v>59826</v>
      </c>
      <c r="K863" s="569">
        <f t="shared" si="89"/>
        <v>2871648</v>
      </c>
      <c r="L863" s="571" t="s">
        <v>318</v>
      </c>
      <c r="M863" s="571" t="s">
        <v>8</v>
      </c>
      <c r="N863" s="561" t="str">
        <f>IF(AND('331-CT'!$E$7=TH!H863,OR(L863="331",M863="331")),"331",IF(AND(OR(L863="131",M863="131"),H863='131-CT'!$E$7),"131",""))</f>
        <v>331</v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7" s="539" customFormat="1" ht="15.75" customHeight="1">
      <c r="A864" s="567" t="str">
        <f>IF(B864&lt;&gt;"",IF(AND(B864&gt;=_TM1,B864&lt;=_TM2,OR(TH!L864="1111",TH!M864="1111")),TH!D864,""),"")</f>
        <v/>
      </c>
      <c r="B864" s="568">
        <f t="shared" si="90"/>
        <v>2</v>
      </c>
      <c r="C864" s="349">
        <f t="shared" si="91"/>
        <v>42794</v>
      </c>
      <c r="D864" s="349"/>
      <c r="E864" s="349">
        <v>42794</v>
      </c>
      <c r="F864" s="279" t="s">
        <v>791</v>
      </c>
      <c r="G864" s="348" t="s">
        <v>664</v>
      </c>
      <c r="H864" s="507" t="s">
        <v>468</v>
      </c>
      <c r="I864" s="340">
        <v>15</v>
      </c>
      <c r="J864" s="340">
        <v>84068</v>
      </c>
      <c r="K864" s="569">
        <f t="shared" si="89"/>
        <v>1261020</v>
      </c>
      <c r="L864" s="571" t="s">
        <v>318</v>
      </c>
      <c r="M864" s="571" t="s">
        <v>8</v>
      </c>
      <c r="N864" s="561" t="str">
        <f>IF(AND('331-CT'!$E$7=TH!H864,OR(L864="331",M864="331")),"331",IF(AND(OR(L864="131",M864="131"),H864='131-CT'!$E$7),"131",""))</f>
        <v>331</v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8" s="539" customFormat="1" ht="15.75" customHeight="1">
      <c r="A865" s="567" t="str">
        <f>IF(B865&lt;&gt;"",IF(AND(B865&gt;=_TM1,B865&lt;=_TM2,OR(TH!L865="1111",TH!M865="1111")),TH!D865,""),"")</f>
        <v/>
      </c>
      <c r="B865" s="568">
        <f t="shared" si="90"/>
        <v>2</v>
      </c>
      <c r="C865" s="349">
        <f t="shared" si="91"/>
        <v>42794</v>
      </c>
      <c r="D865" s="349"/>
      <c r="E865" s="349">
        <v>42794</v>
      </c>
      <c r="F865" s="279" t="s">
        <v>809</v>
      </c>
      <c r="G865" s="348" t="s">
        <v>664</v>
      </c>
      <c r="H865" s="507" t="s">
        <v>468</v>
      </c>
      <c r="I865" s="340">
        <v>12</v>
      </c>
      <c r="J865" s="340">
        <v>65822</v>
      </c>
      <c r="K865" s="569">
        <f t="shared" si="89"/>
        <v>789864</v>
      </c>
      <c r="L865" s="571" t="s">
        <v>318</v>
      </c>
      <c r="M865" s="571" t="s">
        <v>8</v>
      </c>
      <c r="N865" s="561" t="str">
        <f>IF(AND('331-CT'!$E$7=TH!H865,OR(L865="331",M865="331")),"331",IF(AND(OR(L865="131",M865="131"),H865='131-CT'!$E$7),"131",""))</f>
        <v>331</v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8" s="539" customFormat="1" ht="15.75" customHeight="1">
      <c r="A866" s="567" t="str">
        <f>IF(B866&lt;&gt;"",IF(AND(B866&gt;=_TM1,B866&lt;=_TM2,OR(TH!L866="1111",TH!M866="1111")),TH!D866,""),"")</f>
        <v/>
      </c>
      <c r="B866" s="568">
        <f t="shared" si="90"/>
        <v>2</v>
      </c>
      <c r="C866" s="349">
        <f t="shared" si="91"/>
        <v>42794</v>
      </c>
      <c r="D866" s="349"/>
      <c r="E866" s="349">
        <v>42794</v>
      </c>
      <c r="F866" s="279" t="s">
        <v>721</v>
      </c>
      <c r="G866" s="348" t="s">
        <v>664</v>
      </c>
      <c r="H866" s="507" t="s">
        <v>468</v>
      </c>
      <c r="I866" s="340">
        <v>35</v>
      </c>
      <c r="J866" s="340">
        <v>58672</v>
      </c>
      <c r="K866" s="569">
        <f t="shared" si="89"/>
        <v>2053520</v>
      </c>
      <c r="L866" s="571" t="s">
        <v>318</v>
      </c>
      <c r="M866" s="571" t="s">
        <v>8</v>
      </c>
      <c r="N866" s="561" t="str">
        <f>IF(AND('331-CT'!$E$7=TH!H866,OR(L866="331",M866="331")),"331",IF(AND(OR(L866="131",M866="131"),H866='131-CT'!$E$7),"131",""))</f>
        <v>331</v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8" s="539" customFormat="1" ht="15.75" customHeight="1">
      <c r="A867" s="567" t="str">
        <f>IF(B867&lt;&gt;"",IF(AND(B867&gt;=_TM1,B867&lt;=_TM2,OR(TH!L867="1111",TH!M867="1111")),TH!D867,""),"")</f>
        <v/>
      </c>
      <c r="B867" s="568">
        <f t="shared" si="90"/>
        <v>2</v>
      </c>
      <c r="C867" s="349">
        <f t="shared" si="91"/>
        <v>42794</v>
      </c>
      <c r="D867" s="349"/>
      <c r="E867" s="349">
        <v>42794</v>
      </c>
      <c r="F867" s="279" t="s">
        <v>810</v>
      </c>
      <c r="G867" s="348" t="s">
        <v>664</v>
      </c>
      <c r="H867" s="507" t="s">
        <v>468</v>
      </c>
      <c r="I867" s="340">
        <v>70</v>
      </c>
      <c r="J867" s="340">
        <v>37751</v>
      </c>
      <c r="K867" s="569">
        <f t="shared" si="89"/>
        <v>2642570</v>
      </c>
      <c r="L867" s="571" t="s">
        <v>318</v>
      </c>
      <c r="M867" s="571" t="s">
        <v>8</v>
      </c>
      <c r="N867" s="561" t="str">
        <f>IF(AND('331-CT'!$E$7=TH!H867,OR(L867="331",M867="331")),"331",IF(AND(OR(L867="131",M867="131"),H867='131-CT'!$E$7),"131",""))</f>
        <v>331</v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8" s="539" customFormat="1" ht="15.75" customHeight="1">
      <c r="A868" s="567" t="str">
        <f>IF(B868&lt;&gt;"",IF(AND(B868&gt;=_TM1,B868&lt;=_TM2,OR(TH!L868="1111",TH!M868="1111")),TH!D868,""),"")</f>
        <v/>
      </c>
      <c r="B868" s="568">
        <f t="shared" si="90"/>
        <v>2</v>
      </c>
      <c r="C868" s="349">
        <f t="shared" si="91"/>
        <v>42794</v>
      </c>
      <c r="D868" s="349"/>
      <c r="E868" s="349">
        <v>42794</v>
      </c>
      <c r="F868" s="279" t="s">
        <v>811</v>
      </c>
      <c r="G868" s="348" t="s">
        <v>664</v>
      </c>
      <c r="H868" s="507" t="s">
        <v>468</v>
      </c>
      <c r="I868" s="340">
        <v>12</v>
      </c>
      <c r="J868" s="340">
        <v>44677</v>
      </c>
      <c r="K868" s="569">
        <f t="shared" si="89"/>
        <v>536124</v>
      </c>
      <c r="L868" s="571" t="s">
        <v>318</v>
      </c>
      <c r="M868" s="571" t="s">
        <v>8</v>
      </c>
      <c r="N868" s="561" t="str">
        <f>IF(AND('331-CT'!$E$7=TH!H868,OR(L868="331",M868="331")),"331",IF(AND(OR(L868="131",M868="131"),H868='131-CT'!$E$7),"131",""))</f>
        <v>331</v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8" s="539" customFormat="1" ht="15.75" customHeight="1">
      <c r="A869" s="567" t="str">
        <f>IF(B869&lt;&gt;"",IF(AND(B869&gt;=_TM1,B869&lt;=_TM2,OR(TH!L869="1111",TH!M869="1111")),TH!D869,""),"")</f>
        <v/>
      </c>
      <c r="B869" s="568">
        <f t="shared" si="90"/>
        <v>2</v>
      </c>
      <c r="C869" s="349">
        <f t="shared" si="91"/>
        <v>42794</v>
      </c>
      <c r="D869" s="349"/>
      <c r="E869" s="349">
        <v>42794</v>
      </c>
      <c r="F869" s="279" t="s">
        <v>812</v>
      </c>
      <c r="G869" s="348" t="s">
        <v>664</v>
      </c>
      <c r="H869" s="507" t="s">
        <v>468</v>
      </c>
      <c r="I869" s="340">
        <v>36</v>
      </c>
      <c r="J869" s="340">
        <v>77954</v>
      </c>
      <c r="K869" s="569">
        <f t="shared" si="89"/>
        <v>2806344</v>
      </c>
      <c r="L869" s="571" t="s">
        <v>318</v>
      </c>
      <c r="M869" s="571" t="s">
        <v>8</v>
      </c>
      <c r="N869" s="561" t="str">
        <f>IF(AND('331-CT'!$E$7=TH!H869,OR(L869="331",M869="331")),"331",IF(AND(OR(L869="131",M869="131"),H869='131-CT'!$E$7),"131",""))</f>
        <v>331</v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8" s="539" customFormat="1" ht="15.75" customHeight="1">
      <c r="A870" s="567" t="str">
        <f>IF(B870&lt;&gt;"",IF(AND(B870&gt;=_TM1,B870&lt;=_TM2,OR(TH!L870="1111",TH!M870="1111")),TH!D870,""),"")</f>
        <v/>
      </c>
      <c r="B870" s="568">
        <f t="shared" si="90"/>
        <v>2</v>
      </c>
      <c r="C870" s="349">
        <f t="shared" si="91"/>
        <v>42794</v>
      </c>
      <c r="D870" s="349"/>
      <c r="E870" s="349">
        <v>42794</v>
      </c>
      <c r="F870" s="279" t="s">
        <v>737</v>
      </c>
      <c r="G870" s="348" t="s">
        <v>664</v>
      </c>
      <c r="H870" s="507" t="s">
        <v>468</v>
      </c>
      <c r="I870" s="340">
        <v>10</v>
      </c>
      <c r="J870" s="340">
        <v>35341</v>
      </c>
      <c r="K870" s="569">
        <f t="shared" si="89"/>
        <v>353410</v>
      </c>
      <c r="L870" s="571" t="s">
        <v>318</v>
      </c>
      <c r="M870" s="571" t="s">
        <v>8</v>
      </c>
      <c r="N870" s="561" t="str">
        <f>IF(AND('331-CT'!$E$7=TH!H870,OR(L870="331",M870="331")),"331",IF(AND(OR(L870="131",M870="131"),H870='131-CT'!$E$7),"131",""))</f>
        <v>331</v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8" s="539" customFormat="1" ht="15.75" customHeight="1">
      <c r="A871" s="567" t="str">
        <f>IF(B871&lt;&gt;"",IF(AND(B871&gt;=_TM1,B871&lt;=_TM2,OR(TH!L871="1111",TH!M871="1111")),TH!D871,""),"")</f>
        <v/>
      </c>
      <c r="B871" s="568">
        <f t="shared" si="90"/>
        <v>2</v>
      </c>
      <c r="C871" s="349">
        <f t="shared" si="91"/>
        <v>42794</v>
      </c>
      <c r="D871" s="349"/>
      <c r="E871" s="349">
        <v>42794</v>
      </c>
      <c r="F871" s="279" t="s">
        <v>683</v>
      </c>
      <c r="G871" s="348" t="s">
        <v>664</v>
      </c>
      <c r="H871" s="507" t="s">
        <v>468</v>
      </c>
      <c r="I871" s="340">
        <v>36</v>
      </c>
      <c r="J871" s="340">
        <v>24752</v>
      </c>
      <c r="K871" s="569">
        <f t="shared" si="89"/>
        <v>891072</v>
      </c>
      <c r="L871" s="571" t="s">
        <v>318</v>
      </c>
      <c r="M871" s="571" t="s">
        <v>8</v>
      </c>
      <c r="N871" s="561" t="str">
        <f>IF(AND('331-CT'!$E$7=TH!H871,OR(L871="331",M871="331")),"331",IF(AND(OR(L871="131",M871="131"),H871='131-CT'!$E$7),"131",""))</f>
        <v>331</v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8" s="539" customFormat="1" ht="15.75" customHeight="1">
      <c r="A872" s="567" t="str">
        <f>IF(B872&lt;&gt;"",IF(AND(B872&gt;=_TM1,B872&lt;=_TM2,OR(TH!L872="1111",TH!M872="1111")),TH!D872,""),"")</f>
        <v/>
      </c>
      <c r="B872" s="568">
        <f t="shared" si="90"/>
        <v>2</v>
      </c>
      <c r="C872" s="349">
        <f t="shared" si="91"/>
        <v>42794</v>
      </c>
      <c r="D872" s="349"/>
      <c r="E872" s="349">
        <v>42794</v>
      </c>
      <c r="F872" s="279" t="s">
        <v>814</v>
      </c>
      <c r="G872" s="348" t="s">
        <v>664</v>
      </c>
      <c r="H872" s="507" t="s">
        <v>468</v>
      </c>
      <c r="I872" s="340">
        <v>40</v>
      </c>
      <c r="J872" s="340">
        <v>26336</v>
      </c>
      <c r="K872" s="569">
        <f t="shared" si="89"/>
        <v>1053440</v>
      </c>
      <c r="L872" s="571" t="s">
        <v>318</v>
      </c>
      <c r="M872" s="571" t="s">
        <v>8</v>
      </c>
      <c r="N872" s="561" t="str">
        <f>IF(AND('331-CT'!$E$7=TH!H872,OR(L872="331",M872="331")),"331",IF(AND(OR(L872="131",M872="131"),H872='131-CT'!$E$7),"131",""))</f>
        <v>331</v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8" s="539" customFormat="1" ht="15.75" customHeight="1">
      <c r="A873" s="567" t="str">
        <f>IF(B873&lt;&gt;"",IF(AND(B873&gt;=_TM1,B873&lt;=_TM2,OR(TH!L873="1111",TH!M873="1111")),TH!D873,""),"")</f>
        <v/>
      </c>
      <c r="B873" s="568">
        <f t="shared" si="90"/>
        <v>2</v>
      </c>
      <c r="C873" s="349">
        <f t="shared" si="91"/>
        <v>42794</v>
      </c>
      <c r="D873" s="349"/>
      <c r="E873" s="349">
        <v>42794</v>
      </c>
      <c r="F873" s="279" t="s">
        <v>815</v>
      </c>
      <c r="G873" s="348" t="s">
        <v>664</v>
      </c>
      <c r="H873" s="507" t="s">
        <v>468</v>
      </c>
      <c r="I873" s="340">
        <v>36</v>
      </c>
      <c r="J873" s="340">
        <v>34979</v>
      </c>
      <c r="K873" s="569">
        <f t="shared" si="89"/>
        <v>1259244</v>
      </c>
      <c r="L873" s="571" t="s">
        <v>318</v>
      </c>
      <c r="M873" s="571" t="s">
        <v>8</v>
      </c>
      <c r="N873" s="561" t="str">
        <f>IF(AND('331-CT'!$E$7=TH!H873,OR(L873="331",M873="331")),"331",IF(AND(OR(L873="131",M873="131"),H873='131-CT'!$E$7),"131",""))</f>
        <v>331</v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8" s="539" customFormat="1" ht="15.75" customHeight="1">
      <c r="A874" s="567" t="str">
        <f>IF(B874&lt;&gt;"",IF(AND(B874&gt;=_TM1,B874&lt;=_TM2,OR(TH!L874="1111",TH!M874="1111")),TH!D874,""),"")</f>
        <v/>
      </c>
      <c r="B874" s="568">
        <f t="shared" si="90"/>
        <v>2</v>
      </c>
      <c r="C874" s="349">
        <f t="shared" si="91"/>
        <v>42794</v>
      </c>
      <c r="D874" s="349"/>
      <c r="E874" s="349">
        <v>42794</v>
      </c>
      <c r="F874" s="279" t="s">
        <v>684</v>
      </c>
      <c r="G874" s="348" t="s">
        <v>664</v>
      </c>
      <c r="H874" s="507" t="s">
        <v>468</v>
      </c>
      <c r="I874" s="340">
        <v>12</v>
      </c>
      <c r="J874" s="340">
        <v>34801</v>
      </c>
      <c r="K874" s="569">
        <f t="shared" si="89"/>
        <v>417612</v>
      </c>
      <c r="L874" s="571" t="s">
        <v>318</v>
      </c>
      <c r="M874" s="571" t="s">
        <v>8</v>
      </c>
      <c r="N874" s="561" t="str">
        <f>IF(AND('331-CT'!$E$7=TH!H874,OR(L874="331",M874="331")),"331",IF(AND(OR(L874="131",M874="131"),H874='131-CT'!$E$7),"131",""))</f>
        <v>331</v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8" s="539" customFormat="1" ht="15.75" customHeight="1">
      <c r="A875" s="567" t="str">
        <f>IF(B875&lt;&gt;"",IF(AND(B875&gt;=_TM1,B875&lt;=_TM2,OR(TH!L875="1111",TH!M875="1111")),TH!D875,""),"")</f>
        <v/>
      </c>
      <c r="B875" s="568">
        <f t="shared" si="90"/>
        <v>2</v>
      </c>
      <c r="C875" s="349">
        <f t="shared" si="91"/>
        <v>42794</v>
      </c>
      <c r="D875" s="349"/>
      <c r="E875" s="349">
        <v>42794</v>
      </c>
      <c r="F875" s="279" t="s">
        <v>816</v>
      </c>
      <c r="G875" s="348" t="s">
        <v>664</v>
      </c>
      <c r="H875" s="507" t="s">
        <v>468</v>
      </c>
      <c r="I875" s="340">
        <v>24</v>
      </c>
      <c r="J875" s="340">
        <v>46680</v>
      </c>
      <c r="K875" s="569">
        <f t="shared" si="89"/>
        <v>1120320</v>
      </c>
      <c r="L875" s="571" t="s">
        <v>318</v>
      </c>
      <c r="M875" s="571" t="s">
        <v>8</v>
      </c>
      <c r="N875" s="561" t="str">
        <f>IF(AND('331-CT'!$E$7=TH!H875,OR(L875="331",M875="331")),"331",IF(AND(OR(L875="131",M875="131"),H875='131-CT'!$E$7),"131",""))</f>
        <v>331</v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</row>
    <row r="876" spans="1:28" s="539" customFormat="1" ht="15.75" customHeight="1">
      <c r="A876" s="567" t="str">
        <f>IF(B876&lt;&gt;"",IF(AND(B876&gt;=_TM1,B876&lt;=_TM2,OR(TH!L876="1111",TH!M876="1111")),TH!D876,""),"")</f>
        <v/>
      </c>
      <c r="B876" s="568">
        <f>IF(C876&lt;&gt;"",MONTH(C876),"")</f>
        <v>2</v>
      </c>
      <c r="C876" s="349">
        <f t="shared" si="60"/>
        <v>42794</v>
      </c>
      <c r="D876" s="349"/>
      <c r="E876" s="349">
        <v>42794</v>
      </c>
      <c r="F876" s="279" t="s">
        <v>545</v>
      </c>
      <c r="G876" s="348" t="s">
        <v>664</v>
      </c>
      <c r="H876" s="507" t="s">
        <v>468</v>
      </c>
      <c r="I876" s="340"/>
      <c r="J876" s="340"/>
      <c r="K876" s="569">
        <v>7926488</v>
      </c>
      <c r="L876" s="571" t="s">
        <v>9</v>
      </c>
      <c r="M876" s="571" t="s">
        <v>8</v>
      </c>
      <c r="N876" s="561" t="str">
        <f>IF(AND('331-CT'!$E$7=TH!H876,OR(L876="331",M876="331")),"331",IF(AND(OR(L876="131",M876="131"),H876='131-CT'!$E$7),"131",""))</f>
        <v>331</v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  <c r="AB876" s="573"/>
    </row>
    <row r="877" spans="1:28" s="539" customFormat="1" ht="15.75" customHeight="1">
      <c r="A877" s="567" t="str">
        <f>IF(B877&lt;&gt;"",IF(AND(B877&gt;=_TM1,B877&lt;=_TM2,OR(TH!L877="1111",TH!M877="1111")),TH!D877,""),"")</f>
        <v/>
      </c>
      <c r="B877" s="568">
        <f>IF(C877&lt;&gt;"",MONTH(C877),"")</f>
        <v>2</v>
      </c>
      <c r="C877" s="349">
        <f t="shared" si="60"/>
        <v>42772</v>
      </c>
      <c r="D877" s="349"/>
      <c r="E877" s="349">
        <v>42772</v>
      </c>
      <c r="F877" s="279" t="s">
        <v>544</v>
      </c>
      <c r="G877" s="348" t="s">
        <v>732</v>
      </c>
      <c r="H877" s="507" t="s">
        <v>468</v>
      </c>
      <c r="I877" s="340">
        <v>4400</v>
      </c>
      <c r="J877" s="340">
        <v>8924</v>
      </c>
      <c r="K877" s="569">
        <f>ROUND(I877*J877,0)</f>
        <v>39265600</v>
      </c>
      <c r="L877" s="571" t="s">
        <v>318</v>
      </c>
      <c r="M877" s="571" t="s">
        <v>8</v>
      </c>
      <c r="N877" s="561" t="str">
        <f>IF(AND('331-CT'!$E$7=TH!H877,OR(L877="331",M877="331")),"331",IF(AND(OR(L877="131",M877="131"),H877='131-CT'!$E$7),"131",""))</f>
        <v>331</v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8" s="539" customFormat="1" ht="15.75" customHeight="1">
      <c r="A878" s="567" t="str">
        <f>IF(B878&lt;&gt;"",IF(AND(B878&gt;=_TM1,B878&lt;=_TM2,OR(TH!L878="1111",TH!M878="1111")),TH!D878,""),"")</f>
        <v/>
      </c>
      <c r="B878" s="568">
        <f>IF(C878&lt;&gt;"",MONTH(C878),"")</f>
        <v>2</v>
      </c>
      <c r="C878" s="349">
        <f>E878</f>
        <v>42772</v>
      </c>
      <c r="D878" s="349"/>
      <c r="E878" s="349">
        <v>42772</v>
      </c>
      <c r="F878" s="275" t="s">
        <v>556</v>
      </c>
      <c r="G878" s="348" t="s">
        <v>732</v>
      </c>
      <c r="H878" s="507" t="s">
        <v>468</v>
      </c>
      <c r="I878" s="340">
        <v>2000</v>
      </c>
      <c r="J878" s="340">
        <v>8245</v>
      </c>
      <c r="K878" s="569">
        <f>ROUND(I878*J878,0)</f>
        <v>16490000</v>
      </c>
      <c r="L878" s="571" t="s">
        <v>318</v>
      </c>
      <c r="M878" s="571" t="s">
        <v>8</v>
      </c>
      <c r="N878" s="561" t="str">
        <f>IF(AND('331-CT'!$E$7=TH!H878,OR(L878="331",M878="331")),"331",IF(AND(OR(L878="131",M878="131"),H878='131-CT'!$E$7),"131",""))</f>
        <v>331</v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8" s="539" customFormat="1" ht="15.75" customHeight="1">
      <c r="A879" s="567" t="str">
        <f>IF(B879&lt;&gt;"",IF(AND(B879&gt;=_TM1,B879&lt;=_TM2,OR(TH!L879="1111",TH!M879="1111")),TH!D879,""),"")</f>
        <v/>
      </c>
      <c r="B879" s="568">
        <f>IF(C879&lt;&gt;"",MONTH(C879),"")</f>
        <v>2</v>
      </c>
      <c r="C879" s="349">
        <f t="shared" si="60"/>
        <v>42772</v>
      </c>
      <c r="D879" s="349"/>
      <c r="E879" s="349">
        <v>42772</v>
      </c>
      <c r="F879" s="279" t="s">
        <v>553</v>
      </c>
      <c r="G879" s="348" t="s">
        <v>732</v>
      </c>
      <c r="H879" s="507" t="s">
        <v>468</v>
      </c>
      <c r="I879" s="340">
        <v>300</v>
      </c>
      <c r="J879" s="340">
        <v>7789</v>
      </c>
      <c r="K879" s="569">
        <f>ROUND(I879*J879,0)</f>
        <v>2336700</v>
      </c>
      <c r="L879" s="571" t="s">
        <v>318</v>
      </c>
      <c r="M879" s="571" t="s">
        <v>8</v>
      </c>
      <c r="N879" s="561" t="str">
        <f>IF(AND('331-CT'!$E$7=TH!H879,OR(L879="331",M879="331")),"331",IF(AND(OR(L879="131",M879="131"),H879='131-CT'!$E$7),"131",""))</f>
        <v>331</v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8" s="539" customFormat="1" ht="15.75" customHeight="1">
      <c r="A880" s="567" t="str">
        <f>IF(B880&lt;&gt;"",IF(AND(B880&gt;=_TM1,B880&lt;=_TM2,OR(TH!L880="1111",TH!M880="1111")),TH!D880,""),"")</f>
        <v/>
      </c>
      <c r="B880" s="568">
        <f>IF(C880&lt;&gt;"",MONTH(C880),"")</f>
        <v>2</v>
      </c>
      <c r="C880" s="349">
        <f t="shared" si="60"/>
        <v>42772</v>
      </c>
      <c r="D880" s="349"/>
      <c r="E880" s="349">
        <v>42772</v>
      </c>
      <c r="F880" s="279" t="s">
        <v>545</v>
      </c>
      <c r="G880" s="348" t="s">
        <v>732</v>
      </c>
      <c r="H880" s="507" t="s">
        <v>468</v>
      </c>
      <c r="I880" s="340"/>
      <c r="J880" s="340"/>
      <c r="K880" s="569">
        <v>5809230</v>
      </c>
      <c r="L880" s="571" t="s">
        <v>9</v>
      </c>
      <c r="M880" s="571" t="s">
        <v>8</v>
      </c>
      <c r="N880" s="561" t="str">
        <f>IF(AND('331-CT'!$E$7=TH!H880,OR(L880="331",M880="331")),"331",IF(AND(OR(L880="131",M880="131"),H880='131-CT'!$E$7),"131",""))</f>
        <v>331</v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</row>
    <row r="881" spans="1:29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ref="B881:B887" si="92">IF(C881&lt;&gt;"",MONTH(C881),"")</f>
        <v>3</v>
      </c>
      <c r="C881" s="612">
        <f t="shared" ref="C881:C887" si="93">E881</f>
        <v>42820</v>
      </c>
      <c r="D881" s="612"/>
      <c r="E881" s="612">
        <v>42820</v>
      </c>
      <c r="F881" s="613" t="s">
        <v>544</v>
      </c>
      <c r="G881" s="614" t="s">
        <v>920</v>
      </c>
      <c r="H881" s="615" t="s">
        <v>498</v>
      </c>
      <c r="I881" s="559">
        <v>4750</v>
      </c>
      <c r="J881" s="559">
        <v>9016</v>
      </c>
      <c r="K881" s="616">
        <f t="shared" ref="K881:K887" si="94">ROUND(I881*J881,0)</f>
        <v>42826000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  <c r="AC881" s="539"/>
    </row>
    <row r="882" spans="1:29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2"/>
        <v>3</v>
      </c>
      <c r="C882" s="612">
        <f t="shared" si="93"/>
        <v>42820</v>
      </c>
      <c r="D882" s="612"/>
      <c r="E882" s="612">
        <v>42820</v>
      </c>
      <c r="F882" s="667" t="s">
        <v>553</v>
      </c>
      <c r="G882" s="614" t="s">
        <v>920</v>
      </c>
      <c r="H882" s="615" t="s">
        <v>498</v>
      </c>
      <c r="I882" s="559">
        <v>210</v>
      </c>
      <c r="J882" s="559">
        <v>7869.4</v>
      </c>
      <c r="K882" s="616">
        <f t="shared" si="94"/>
        <v>1652574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  <c r="AC882" s="539"/>
    </row>
    <row r="883" spans="1:29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2"/>
        <v>3</v>
      </c>
      <c r="C883" s="612">
        <f t="shared" si="93"/>
        <v>42820</v>
      </c>
      <c r="D883" s="612"/>
      <c r="E883" s="612">
        <v>42820</v>
      </c>
      <c r="F883" s="613" t="s">
        <v>642</v>
      </c>
      <c r="G883" s="614" t="s">
        <v>920</v>
      </c>
      <c r="H883" s="615" t="s">
        <v>498</v>
      </c>
      <c r="I883" s="559">
        <v>250</v>
      </c>
      <c r="J883" s="559">
        <v>31585.4</v>
      </c>
      <c r="K883" s="616">
        <f t="shared" si="94"/>
        <v>7896350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  <c r="AC883" s="539"/>
    </row>
    <row r="884" spans="1:29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2"/>
        <v>3</v>
      </c>
      <c r="C884" s="612">
        <f t="shared" si="93"/>
        <v>42820</v>
      </c>
      <c r="D884" s="612"/>
      <c r="E884" s="612">
        <v>42820</v>
      </c>
      <c r="F884" s="667" t="s">
        <v>643</v>
      </c>
      <c r="G884" s="614" t="s">
        <v>920</v>
      </c>
      <c r="H884" s="615" t="s">
        <v>498</v>
      </c>
      <c r="I884" s="559">
        <v>288</v>
      </c>
      <c r="J884" s="559">
        <v>16170</v>
      </c>
      <c r="K884" s="616">
        <f t="shared" si="94"/>
        <v>4656960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  <c r="AC884" s="539"/>
    </row>
    <row r="885" spans="1:29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2"/>
        <v>3</v>
      </c>
      <c r="C885" s="612">
        <f t="shared" si="93"/>
        <v>42820</v>
      </c>
      <c r="D885" s="612"/>
      <c r="E885" s="612">
        <v>42820</v>
      </c>
      <c r="F885" s="613" t="s">
        <v>644</v>
      </c>
      <c r="G885" s="614" t="s">
        <v>920</v>
      </c>
      <c r="H885" s="615" t="s">
        <v>498</v>
      </c>
      <c r="I885" s="559">
        <v>309</v>
      </c>
      <c r="J885" s="559">
        <v>13980.68</v>
      </c>
      <c r="K885" s="616">
        <f t="shared" si="94"/>
        <v>4320030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  <c r="AC885" s="539"/>
    </row>
    <row r="886" spans="1:29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2"/>
        <v>3</v>
      </c>
      <c r="C886" s="612">
        <f t="shared" si="93"/>
        <v>42820</v>
      </c>
      <c r="D886" s="612"/>
      <c r="E886" s="612">
        <v>42820</v>
      </c>
      <c r="F886" s="613" t="s">
        <v>645</v>
      </c>
      <c r="G886" s="614" t="s">
        <v>920</v>
      </c>
      <c r="H886" s="615" t="s">
        <v>498</v>
      </c>
      <c r="I886" s="559">
        <v>306</v>
      </c>
      <c r="J886" s="559">
        <v>13622</v>
      </c>
      <c r="K886" s="616">
        <f t="shared" si="94"/>
        <v>4168332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  <c r="AC886" s="539"/>
    </row>
    <row r="887" spans="1:29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si="92"/>
        <v>3</v>
      </c>
      <c r="C887" s="612">
        <f t="shared" si="93"/>
        <v>42820</v>
      </c>
      <c r="D887" s="612"/>
      <c r="E887" s="612">
        <v>42820</v>
      </c>
      <c r="F887" s="613" t="s">
        <v>556</v>
      </c>
      <c r="G887" s="614" t="s">
        <v>920</v>
      </c>
      <c r="H887" s="615" t="s">
        <v>498</v>
      </c>
      <c r="I887" s="559">
        <v>5931</v>
      </c>
      <c r="J887" s="559">
        <v>8330</v>
      </c>
      <c r="K887" s="616">
        <f t="shared" si="94"/>
        <v>49405230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  <c r="AC887" s="539"/>
    </row>
    <row r="888" spans="1:29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ref="B888:B907" si="95">IF(C888&lt;&gt;"",MONTH(C888),"")</f>
        <v>3</v>
      </c>
      <c r="C888" s="612">
        <f t="shared" ref="C888:C907" si="96">E888</f>
        <v>42820</v>
      </c>
      <c r="D888" s="612"/>
      <c r="E888" s="612">
        <v>42820</v>
      </c>
      <c r="F888" s="667" t="s">
        <v>868</v>
      </c>
      <c r="G888" s="614" t="s">
        <v>920</v>
      </c>
      <c r="H888" s="615" t="s">
        <v>498</v>
      </c>
      <c r="I888" s="559">
        <v>2</v>
      </c>
      <c r="J888" s="559">
        <v>1950000</v>
      </c>
      <c r="K888" s="616">
        <f t="shared" ref="K888:K896" si="97">ROUND(I888*J888,0)</f>
        <v>3900000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  <c r="AC888" s="539"/>
    </row>
    <row r="889" spans="1:29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5"/>
        <v>3</v>
      </c>
      <c r="C889" s="612">
        <f t="shared" si="96"/>
        <v>42820</v>
      </c>
      <c r="D889" s="612"/>
      <c r="E889" s="612">
        <v>42820</v>
      </c>
      <c r="F889" s="279" t="s">
        <v>817</v>
      </c>
      <c r="G889" s="614" t="s">
        <v>920</v>
      </c>
      <c r="H889" s="615" t="s">
        <v>498</v>
      </c>
      <c r="I889" s="559">
        <v>7240</v>
      </c>
      <c r="J889" s="559">
        <v>3700</v>
      </c>
      <c r="K889" s="616">
        <f t="shared" si="97"/>
        <v>26788000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  <c r="AC889" s="539"/>
    </row>
    <row r="890" spans="1:29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5"/>
        <v>3</v>
      </c>
      <c r="C890" s="612">
        <f t="shared" si="96"/>
        <v>42820</v>
      </c>
      <c r="D890" s="612"/>
      <c r="E890" s="612">
        <v>42820</v>
      </c>
      <c r="F890" s="613" t="s">
        <v>558</v>
      </c>
      <c r="G890" s="614" t="s">
        <v>920</v>
      </c>
      <c r="H890" s="615" t="s">
        <v>498</v>
      </c>
      <c r="I890" s="559">
        <v>1500</v>
      </c>
      <c r="J890" s="559">
        <v>31850</v>
      </c>
      <c r="K890" s="616">
        <f t="shared" si="97"/>
        <v>47775000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>x</v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  <c r="AC890" s="539"/>
    </row>
    <row r="891" spans="1:29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si="95"/>
        <v>3</v>
      </c>
      <c r="C891" s="612">
        <f t="shared" si="96"/>
        <v>42820</v>
      </c>
      <c r="D891" s="612"/>
      <c r="E891" s="612">
        <v>42820</v>
      </c>
      <c r="F891" s="667" t="s">
        <v>557</v>
      </c>
      <c r="G891" s="614" t="s">
        <v>920</v>
      </c>
      <c r="H891" s="615" t="s">
        <v>498</v>
      </c>
      <c r="I891" s="559">
        <v>1700</v>
      </c>
      <c r="J891" s="559">
        <v>34300</v>
      </c>
      <c r="K891" s="616">
        <f t="shared" si="97"/>
        <v>58310000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  <c r="AC891" s="539"/>
    </row>
    <row r="892" spans="1:29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5"/>
        <v>3</v>
      </c>
      <c r="C892" s="612">
        <f t="shared" si="96"/>
        <v>42820</v>
      </c>
      <c r="D892" s="612"/>
      <c r="E892" s="612">
        <v>42820</v>
      </c>
      <c r="F892" s="613" t="s">
        <v>294</v>
      </c>
      <c r="G892" s="614" t="s">
        <v>920</v>
      </c>
      <c r="H892" s="615" t="s">
        <v>498</v>
      </c>
      <c r="I892" s="559">
        <v>4600</v>
      </c>
      <c r="J892" s="559">
        <v>18130</v>
      </c>
      <c r="K892" s="616">
        <f t="shared" si="97"/>
        <v>83398000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>x</v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  <c r="AC892" s="539"/>
    </row>
    <row r="893" spans="1:29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5"/>
        <v>3</v>
      </c>
      <c r="C893" s="612">
        <f t="shared" si="96"/>
        <v>42820</v>
      </c>
      <c r="D893" s="612"/>
      <c r="E893" s="612">
        <v>42820</v>
      </c>
      <c r="F893" s="667" t="s">
        <v>556</v>
      </c>
      <c r="G893" s="614" t="s">
        <v>920</v>
      </c>
      <c r="H893" s="615" t="s">
        <v>498</v>
      </c>
      <c r="I893" s="559">
        <v>4500</v>
      </c>
      <c r="J893" s="559">
        <v>18130</v>
      </c>
      <c r="K893" s="616">
        <f t="shared" si="97"/>
        <v>81585000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  <c r="AC893" s="539"/>
    </row>
    <row r="894" spans="1:29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5"/>
        <v>3</v>
      </c>
      <c r="C894" s="612">
        <f t="shared" si="96"/>
        <v>42820</v>
      </c>
      <c r="D894" s="612"/>
      <c r="E894" s="612">
        <v>42820</v>
      </c>
      <c r="F894" s="279" t="s">
        <v>641</v>
      </c>
      <c r="G894" s="614" t="s">
        <v>920</v>
      </c>
      <c r="H894" s="615" t="s">
        <v>498</v>
      </c>
      <c r="I894" s="559">
        <v>310</v>
      </c>
      <c r="J894" s="559">
        <v>13980.68</v>
      </c>
      <c r="K894" s="616">
        <f t="shared" si="97"/>
        <v>4334011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  <c r="AC894" s="539"/>
    </row>
    <row r="895" spans="1:29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5"/>
        <v>3</v>
      </c>
      <c r="C895" s="612">
        <f t="shared" si="96"/>
        <v>42820</v>
      </c>
      <c r="D895" s="612"/>
      <c r="E895" s="612">
        <v>42820</v>
      </c>
      <c r="F895" s="613" t="s">
        <v>640</v>
      </c>
      <c r="G895" s="614" t="s">
        <v>920</v>
      </c>
      <c r="H895" s="615" t="s">
        <v>498</v>
      </c>
      <c r="I895" s="559">
        <v>620</v>
      </c>
      <c r="J895" s="559">
        <v>2450</v>
      </c>
      <c r="K895" s="616">
        <f t="shared" si="97"/>
        <v>1519000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  <c r="AC895" s="539"/>
    </row>
    <row r="896" spans="1:29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5"/>
        <v>3</v>
      </c>
      <c r="C896" s="612">
        <f t="shared" si="96"/>
        <v>42820</v>
      </c>
      <c r="D896" s="612"/>
      <c r="E896" s="612">
        <v>42820</v>
      </c>
      <c r="F896" s="667" t="s">
        <v>828</v>
      </c>
      <c r="G896" s="614" t="s">
        <v>920</v>
      </c>
      <c r="H896" s="615" t="s">
        <v>498</v>
      </c>
      <c r="I896" s="559">
        <v>500</v>
      </c>
      <c r="J896" s="559">
        <v>29400</v>
      </c>
      <c r="K896" s="616">
        <f t="shared" si="97"/>
        <v>14700000</v>
      </c>
      <c r="L896" s="561" t="s">
        <v>318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  <c r="AC896" s="539"/>
    </row>
    <row r="897" spans="1:29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5"/>
        <v>3</v>
      </c>
      <c r="C897" s="612">
        <f t="shared" si="96"/>
        <v>42820</v>
      </c>
      <c r="D897" s="612"/>
      <c r="E897" s="612">
        <v>42820</v>
      </c>
      <c r="F897" s="613" t="s">
        <v>545</v>
      </c>
      <c r="G897" s="614" t="s">
        <v>920</v>
      </c>
      <c r="H897" s="615" t="s">
        <v>498</v>
      </c>
      <c r="I897" s="559"/>
      <c r="J897" s="559"/>
      <c r="K897" s="616">
        <v>43723449</v>
      </c>
      <c r="L897" s="561" t="s">
        <v>9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</row>
    <row r="898" spans="1:29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5"/>
        <v>3</v>
      </c>
      <c r="C898" s="612">
        <f t="shared" si="96"/>
        <v>42824</v>
      </c>
      <c r="D898" s="555"/>
      <c r="E898" s="673">
        <v>42824</v>
      </c>
      <c r="F898" s="613" t="s">
        <v>761</v>
      </c>
      <c r="G898" s="674" t="s">
        <v>945</v>
      </c>
      <c r="H898" s="615" t="s">
        <v>498</v>
      </c>
      <c r="I898" s="559">
        <v>16</v>
      </c>
      <c r="J898" s="559">
        <v>29746</v>
      </c>
      <c r="K898" s="616">
        <f t="shared" ref="K898:K929" si="98">ROUND(I898*J898,0)</f>
        <v>475936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  <c r="AC898" s="539"/>
    </row>
    <row r="899" spans="1:29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5"/>
        <v>3</v>
      </c>
      <c r="C899" s="612">
        <f t="shared" si="96"/>
        <v>42824</v>
      </c>
      <c r="D899" s="555"/>
      <c r="E899" s="673">
        <v>42824</v>
      </c>
      <c r="F899" s="613" t="s">
        <v>762</v>
      </c>
      <c r="G899" s="674" t="s">
        <v>945</v>
      </c>
      <c r="H899" s="615" t="s">
        <v>498</v>
      </c>
      <c r="I899" s="559">
        <v>48</v>
      </c>
      <c r="J899" s="559">
        <v>35663</v>
      </c>
      <c r="K899" s="616">
        <f t="shared" si="98"/>
        <v>1711824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  <c r="AC899" s="539"/>
    </row>
    <row r="900" spans="1:29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5"/>
        <v>3</v>
      </c>
      <c r="C900" s="612">
        <f t="shared" si="96"/>
        <v>42824</v>
      </c>
      <c r="D900" s="555"/>
      <c r="E900" s="673">
        <v>42824</v>
      </c>
      <c r="F900" s="613" t="s">
        <v>763</v>
      </c>
      <c r="G900" s="674" t="s">
        <v>945</v>
      </c>
      <c r="H900" s="615" t="s">
        <v>498</v>
      </c>
      <c r="I900" s="559">
        <v>48</v>
      </c>
      <c r="J900" s="559">
        <v>40351</v>
      </c>
      <c r="K900" s="616">
        <f t="shared" si="98"/>
        <v>1936848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  <c r="AC900" s="539"/>
    </row>
    <row r="901" spans="1:29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5"/>
        <v>3</v>
      </c>
      <c r="C901" s="612">
        <f t="shared" si="96"/>
        <v>42824</v>
      </c>
      <c r="D901" s="555"/>
      <c r="E901" s="673">
        <v>42824</v>
      </c>
      <c r="F901" s="613" t="s">
        <v>767</v>
      </c>
      <c r="G901" s="674" t="s">
        <v>945</v>
      </c>
      <c r="H901" s="615" t="s">
        <v>498</v>
      </c>
      <c r="I901" s="559">
        <v>30</v>
      </c>
      <c r="J901" s="559">
        <v>33167</v>
      </c>
      <c r="K901" s="616">
        <f t="shared" si="98"/>
        <v>995010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  <c r="AC901" s="539"/>
    </row>
    <row r="902" spans="1:29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5"/>
        <v>3</v>
      </c>
      <c r="C902" s="612">
        <f t="shared" si="96"/>
        <v>42824</v>
      </c>
      <c r="D902" s="555"/>
      <c r="E902" s="673">
        <v>42824</v>
      </c>
      <c r="F902" s="613" t="s">
        <v>673</v>
      </c>
      <c r="G902" s="674" t="s">
        <v>945</v>
      </c>
      <c r="H902" s="615" t="s">
        <v>498</v>
      </c>
      <c r="I902" s="559">
        <v>24</v>
      </c>
      <c r="J902" s="559">
        <v>19834</v>
      </c>
      <c r="K902" s="616">
        <f t="shared" si="98"/>
        <v>476016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  <c r="AC902" s="539"/>
    </row>
    <row r="903" spans="1:29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5"/>
        <v>3</v>
      </c>
      <c r="C903" s="612">
        <f t="shared" si="96"/>
        <v>42824</v>
      </c>
      <c r="D903" s="555"/>
      <c r="E903" s="673">
        <v>42824</v>
      </c>
      <c r="F903" s="613" t="s">
        <v>770</v>
      </c>
      <c r="G903" s="674" t="s">
        <v>945</v>
      </c>
      <c r="H903" s="615" t="s">
        <v>498</v>
      </c>
      <c r="I903" s="559">
        <v>24</v>
      </c>
      <c r="J903" s="559">
        <v>27705</v>
      </c>
      <c r="K903" s="616">
        <f t="shared" si="98"/>
        <v>664920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  <c r="AC903" s="539"/>
    </row>
    <row r="904" spans="1:29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5"/>
        <v>3</v>
      </c>
      <c r="C904" s="612">
        <f t="shared" si="96"/>
        <v>42824</v>
      </c>
      <c r="D904" s="555"/>
      <c r="E904" s="673">
        <v>42824</v>
      </c>
      <c r="F904" s="613" t="s">
        <v>771</v>
      </c>
      <c r="G904" s="674" t="s">
        <v>945</v>
      </c>
      <c r="H904" s="615" t="s">
        <v>498</v>
      </c>
      <c r="I904" s="559">
        <v>24</v>
      </c>
      <c r="J904" s="559">
        <v>23657</v>
      </c>
      <c r="K904" s="616">
        <f t="shared" si="98"/>
        <v>567768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  <c r="AC904" s="539"/>
    </row>
    <row r="905" spans="1:29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5"/>
        <v>3</v>
      </c>
      <c r="C905" s="612">
        <f t="shared" si="96"/>
        <v>42824</v>
      </c>
      <c r="D905" s="555"/>
      <c r="E905" s="673">
        <v>42824</v>
      </c>
      <c r="F905" s="613" t="s">
        <v>680</v>
      </c>
      <c r="G905" s="674" t="s">
        <v>945</v>
      </c>
      <c r="H905" s="615" t="s">
        <v>498</v>
      </c>
      <c r="I905" s="559">
        <v>12</v>
      </c>
      <c r="J905" s="559">
        <v>21761</v>
      </c>
      <c r="K905" s="616">
        <f t="shared" si="98"/>
        <v>261132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  <c r="AC905" s="539"/>
    </row>
    <row r="906" spans="1:29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5"/>
        <v>3</v>
      </c>
      <c r="C906" s="612">
        <f t="shared" si="96"/>
        <v>42824</v>
      </c>
      <c r="D906" s="555"/>
      <c r="E906" s="673">
        <v>42824</v>
      </c>
      <c r="F906" s="613" t="s">
        <v>773</v>
      </c>
      <c r="G906" s="674" t="s">
        <v>945</v>
      </c>
      <c r="H906" s="615" t="s">
        <v>498</v>
      </c>
      <c r="I906" s="559">
        <v>36</v>
      </c>
      <c r="J906" s="559">
        <v>13106</v>
      </c>
      <c r="K906" s="616">
        <f t="shared" si="98"/>
        <v>471816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  <c r="AC906" s="539"/>
    </row>
    <row r="907" spans="1:29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si="95"/>
        <v>3</v>
      </c>
      <c r="C907" s="612">
        <f t="shared" si="96"/>
        <v>42824</v>
      </c>
      <c r="D907" s="555"/>
      <c r="E907" s="673">
        <v>42824</v>
      </c>
      <c r="F907" s="613" t="s">
        <v>774</v>
      </c>
      <c r="G907" s="674" t="s">
        <v>945</v>
      </c>
      <c r="H907" s="615" t="s">
        <v>498</v>
      </c>
      <c r="I907" s="559">
        <v>48</v>
      </c>
      <c r="J907" s="559">
        <v>7667</v>
      </c>
      <c r="K907" s="616">
        <f t="shared" si="98"/>
        <v>368016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  <c r="AC907" s="539"/>
    </row>
    <row r="908" spans="1:29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ref="B908:B929" si="99">IF(C908&lt;&gt;"",MONTH(C908),"")</f>
        <v>3</v>
      </c>
      <c r="C908" s="612">
        <f t="shared" ref="C908:C929" si="100">E908</f>
        <v>42824</v>
      </c>
      <c r="D908" s="555"/>
      <c r="E908" s="673">
        <v>42824</v>
      </c>
      <c r="F908" s="613" t="s">
        <v>727</v>
      </c>
      <c r="G908" s="674" t="s">
        <v>945</v>
      </c>
      <c r="H908" s="615" t="s">
        <v>498</v>
      </c>
      <c r="I908" s="559">
        <v>3</v>
      </c>
      <c r="J908" s="559">
        <v>15212</v>
      </c>
      <c r="K908" s="616">
        <f t="shared" si="98"/>
        <v>45636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  <c r="AC908" s="539"/>
    </row>
    <row r="909" spans="1:29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9"/>
        <v>3</v>
      </c>
      <c r="C909" s="612">
        <f t="shared" si="100"/>
        <v>42824</v>
      </c>
      <c r="D909" s="555"/>
      <c r="E909" s="673">
        <v>42824</v>
      </c>
      <c r="F909" s="613" t="s">
        <v>775</v>
      </c>
      <c r="G909" s="674" t="s">
        <v>945</v>
      </c>
      <c r="H909" s="615" t="s">
        <v>498</v>
      </c>
      <c r="I909" s="559">
        <v>24</v>
      </c>
      <c r="J909" s="559">
        <v>7804</v>
      </c>
      <c r="K909" s="616">
        <f t="shared" si="98"/>
        <v>187296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  <c r="AC909" s="539"/>
    </row>
    <row r="910" spans="1:29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9"/>
        <v>3</v>
      </c>
      <c r="C910" s="612">
        <f t="shared" si="100"/>
        <v>42824</v>
      </c>
      <c r="D910" s="555"/>
      <c r="E910" s="673">
        <v>42824</v>
      </c>
      <c r="F910" s="613" t="s">
        <v>776</v>
      </c>
      <c r="G910" s="674" t="s">
        <v>945</v>
      </c>
      <c r="H910" s="615" t="s">
        <v>498</v>
      </c>
      <c r="I910" s="559">
        <v>24</v>
      </c>
      <c r="J910" s="559">
        <v>11341</v>
      </c>
      <c r="K910" s="616">
        <f t="shared" si="98"/>
        <v>272184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  <c r="AC910" s="539"/>
    </row>
    <row r="911" spans="1:29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9"/>
        <v>3</v>
      </c>
      <c r="C911" s="612">
        <f t="shared" si="100"/>
        <v>42824</v>
      </c>
      <c r="D911" s="555"/>
      <c r="E911" s="673">
        <v>42824</v>
      </c>
      <c r="F911" s="613" t="s">
        <v>777</v>
      </c>
      <c r="G911" s="674" t="s">
        <v>945</v>
      </c>
      <c r="H911" s="615" t="s">
        <v>498</v>
      </c>
      <c r="I911" s="559">
        <v>16</v>
      </c>
      <c r="J911" s="559">
        <v>10507</v>
      </c>
      <c r="K911" s="616">
        <f t="shared" si="98"/>
        <v>168112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  <c r="AC911" s="539"/>
    </row>
    <row r="912" spans="1:29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9"/>
        <v>3</v>
      </c>
      <c r="C912" s="612">
        <f t="shared" si="100"/>
        <v>42824</v>
      </c>
      <c r="D912" s="555"/>
      <c r="E912" s="673">
        <v>42824</v>
      </c>
      <c r="F912" s="613" t="s">
        <v>778</v>
      </c>
      <c r="G912" s="674" t="s">
        <v>945</v>
      </c>
      <c r="H912" s="615" t="s">
        <v>498</v>
      </c>
      <c r="I912" s="559">
        <v>16</v>
      </c>
      <c r="J912" s="559">
        <v>8229</v>
      </c>
      <c r="K912" s="616">
        <f t="shared" si="98"/>
        <v>131664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  <c r="AC912" s="539"/>
    </row>
    <row r="913" spans="1:29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si="99"/>
        <v>3</v>
      </c>
      <c r="C913" s="612">
        <f t="shared" si="100"/>
        <v>42824</v>
      </c>
      <c r="D913" s="555"/>
      <c r="E913" s="673">
        <v>42824</v>
      </c>
      <c r="F913" s="613" t="s">
        <v>779</v>
      </c>
      <c r="G913" s="674" t="s">
        <v>945</v>
      </c>
      <c r="H913" s="615" t="s">
        <v>498</v>
      </c>
      <c r="I913" s="559">
        <v>12</v>
      </c>
      <c r="J913" s="559">
        <v>18973</v>
      </c>
      <c r="K913" s="616">
        <f t="shared" si="98"/>
        <v>227676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  <c r="AC913" s="539"/>
    </row>
    <row r="914" spans="1:29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99"/>
        <v>3</v>
      </c>
      <c r="C914" s="612">
        <f t="shared" si="100"/>
        <v>42824</v>
      </c>
      <c r="D914" s="555"/>
      <c r="E914" s="673">
        <v>42824</v>
      </c>
      <c r="F914" s="613" t="s">
        <v>780</v>
      </c>
      <c r="G914" s="674" t="s">
        <v>945</v>
      </c>
      <c r="H914" s="615" t="s">
        <v>498</v>
      </c>
      <c r="I914" s="559">
        <v>18</v>
      </c>
      <c r="J914" s="559">
        <v>7838</v>
      </c>
      <c r="K914" s="616">
        <f t="shared" si="98"/>
        <v>141084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  <c r="AC914" s="539"/>
    </row>
    <row r="915" spans="1:29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99"/>
        <v>3</v>
      </c>
      <c r="C915" s="612">
        <f t="shared" si="100"/>
        <v>42824</v>
      </c>
      <c r="D915" s="555"/>
      <c r="E915" s="673">
        <v>42824</v>
      </c>
      <c r="F915" s="613" t="s">
        <v>781</v>
      </c>
      <c r="G915" s="674" t="s">
        <v>945</v>
      </c>
      <c r="H915" s="615" t="s">
        <v>498</v>
      </c>
      <c r="I915" s="559">
        <v>24</v>
      </c>
      <c r="J915" s="559">
        <v>22519</v>
      </c>
      <c r="K915" s="616">
        <f t="shared" si="98"/>
        <v>540456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  <c r="AC915" s="539"/>
    </row>
    <row r="916" spans="1:29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99"/>
        <v>3</v>
      </c>
      <c r="C916" s="612">
        <f t="shared" si="100"/>
        <v>42824</v>
      </c>
      <c r="D916" s="555"/>
      <c r="E916" s="673">
        <v>42824</v>
      </c>
      <c r="F916" s="613" t="s">
        <v>782</v>
      </c>
      <c r="G916" s="674" t="s">
        <v>945</v>
      </c>
      <c r="H916" s="615" t="s">
        <v>498</v>
      </c>
      <c r="I916" s="559">
        <v>12</v>
      </c>
      <c r="J916" s="559">
        <v>20041</v>
      </c>
      <c r="K916" s="616">
        <f t="shared" si="98"/>
        <v>240492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  <c r="AC916" s="539"/>
    </row>
    <row r="917" spans="1:29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99"/>
        <v>3</v>
      </c>
      <c r="C917" s="612">
        <f t="shared" si="100"/>
        <v>42824</v>
      </c>
      <c r="D917" s="555"/>
      <c r="E917" s="673">
        <v>42824</v>
      </c>
      <c r="F917" s="613" t="s">
        <v>783</v>
      </c>
      <c r="G917" s="674" t="s">
        <v>945</v>
      </c>
      <c r="H917" s="615" t="s">
        <v>498</v>
      </c>
      <c r="I917" s="559">
        <v>24</v>
      </c>
      <c r="J917" s="559">
        <v>11841</v>
      </c>
      <c r="K917" s="616">
        <f t="shared" si="98"/>
        <v>284184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  <c r="AC917" s="539"/>
    </row>
    <row r="918" spans="1:29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99"/>
        <v>3</v>
      </c>
      <c r="C918" s="612">
        <f t="shared" si="100"/>
        <v>42824</v>
      </c>
      <c r="D918" s="555"/>
      <c r="E918" s="673">
        <v>42824</v>
      </c>
      <c r="F918" s="613" t="s">
        <v>703</v>
      </c>
      <c r="G918" s="674" t="s">
        <v>945</v>
      </c>
      <c r="H918" s="615" t="s">
        <v>498</v>
      </c>
      <c r="I918" s="559">
        <v>40</v>
      </c>
      <c r="J918" s="559">
        <v>61491</v>
      </c>
      <c r="K918" s="616">
        <f t="shared" si="98"/>
        <v>2459640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  <c r="AC918" s="539"/>
    </row>
    <row r="919" spans="1:29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99"/>
        <v>3</v>
      </c>
      <c r="C919" s="612">
        <f t="shared" si="100"/>
        <v>42824</v>
      </c>
      <c r="D919" s="555"/>
      <c r="E919" s="673">
        <v>42824</v>
      </c>
      <c r="F919" s="613" t="s">
        <v>707</v>
      </c>
      <c r="G919" s="674" t="s">
        <v>945</v>
      </c>
      <c r="H919" s="615" t="s">
        <v>498</v>
      </c>
      <c r="I919" s="559">
        <v>15</v>
      </c>
      <c r="J919" s="559">
        <v>63708</v>
      </c>
      <c r="K919" s="616">
        <f t="shared" si="98"/>
        <v>955620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  <c r="AC919" s="539"/>
    </row>
    <row r="920" spans="1:29" s="617" customFormat="1" ht="15.75" customHeight="1">
      <c r="A920" s="553" t="str">
        <f>IF(B920&lt;&gt;"",IF(AND(B920&gt;=_TM1,B920&lt;=_TM2,OR(TH!L920="1111",TH!M920="1111")),TH!D920,""),"")</f>
        <v/>
      </c>
      <c r="B920" s="554">
        <f t="shared" si="99"/>
        <v>3</v>
      </c>
      <c r="C920" s="612">
        <f t="shared" si="100"/>
        <v>42824</v>
      </c>
      <c r="D920" s="555"/>
      <c r="E920" s="673">
        <v>42824</v>
      </c>
      <c r="F920" s="613" t="s">
        <v>708</v>
      </c>
      <c r="G920" s="674" t="s">
        <v>945</v>
      </c>
      <c r="H920" s="615" t="s">
        <v>498</v>
      </c>
      <c r="I920" s="559">
        <v>20</v>
      </c>
      <c r="J920" s="559">
        <v>71765</v>
      </c>
      <c r="K920" s="616">
        <f t="shared" si="98"/>
        <v>1435300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  <c r="AC920" s="539"/>
    </row>
    <row r="921" spans="1:29" s="617" customFormat="1" ht="15.75" customHeight="1">
      <c r="A921" s="553" t="str">
        <f>IF(B921&lt;&gt;"",IF(AND(B921&gt;=_TM1,B921&lt;=_TM2,OR(TH!L921="1111",TH!M921="1111")),TH!D921,""),"")</f>
        <v/>
      </c>
      <c r="B921" s="554">
        <f t="shared" si="99"/>
        <v>3</v>
      </c>
      <c r="C921" s="612">
        <f t="shared" si="100"/>
        <v>42824</v>
      </c>
      <c r="D921" s="555"/>
      <c r="E921" s="673">
        <v>42824</v>
      </c>
      <c r="F921" s="613" t="s">
        <v>791</v>
      </c>
      <c r="G921" s="674" t="s">
        <v>945</v>
      </c>
      <c r="H921" s="615" t="s">
        <v>498</v>
      </c>
      <c r="I921" s="559">
        <v>30</v>
      </c>
      <c r="J921" s="559">
        <v>84069</v>
      </c>
      <c r="K921" s="616">
        <f t="shared" si="98"/>
        <v>2522070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  <c r="AC921" s="539"/>
    </row>
    <row r="922" spans="1:29" s="617" customFormat="1" ht="15.75" customHeight="1">
      <c r="A922" s="553" t="str">
        <f>IF(B922&lt;&gt;"",IF(AND(B922&gt;=_TM1,B922&lt;=_TM2,OR(TH!L922="1111",TH!M922="1111")),TH!D922,""),"")</f>
        <v/>
      </c>
      <c r="B922" s="554">
        <f t="shared" si="99"/>
        <v>3</v>
      </c>
      <c r="C922" s="612">
        <f t="shared" si="100"/>
        <v>42824</v>
      </c>
      <c r="D922" s="555"/>
      <c r="E922" s="673">
        <v>42824</v>
      </c>
      <c r="F922" s="613" t="s">
        <v>784</v>
      </c>
      <c r="G922" s="674" t="s">
        <v>945</v>
      </c>
      <c r="H922" s="615" t="s">
        <v>498</v>
      </c>
      <c r="I922" s="559">
        <v>6</v>
      </c>
      <c r="J922" s="559">
        <v>36740</v>
      </c>
      <c r="K922" s="616">
        <f t="shared" si="98"/>
        <v>220440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2">
        <v>1</v>
      </c>
      <c r="AC922" s="539"/>
    </row>
    <row r="923" spans="1:29" s="617" customFormat="1" ht="15.75" customHeight="1">
      <c r="A923" s="553" t="str">
        <f>IF(B923&lt;&gt;"",IF(AND(B923&gt;=_TM1,B923&lt;=_TM2,OR(TH!L923="1111",TH!M923="1111")),TH!D923,""),"")</f>
        <v/>
      </c>
      <c r="B923" s="554">
        <f t="shared" si="99"/>
        <v>3</v>
      </c>
      <c r="C923" s="612">
        <f t="shared" si="100"/>
        <v>42824</v>
      </c>
      <c r="D923" s="555"/>
      <c r="E923" s="673">
        <v>42824</v>
      </c>
      <c r="F923" s="613" t="s">
        <v>792</v>
      </c>
      <c r="G923" s="674" t="s">
        <v>945</v>
      </c>
      <c r="H923" s="615" t="s">
        <v>498</v>
      </c>
      <c r="I923" s="559">
        <v>8</v>
      </c>
      <c r="J923" s="559">
        <v>147559</v>
      </c>
      <c r="K923" s="616">
        <f t="shared" si="98"/>
        <v>1180472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>
        <v>1</v>
      </c>
      <c r="AC923" s="539"/>
    </row>
    <row r="924" spans="1:29" s="617" customFormat="1" ht="15.75" customHeight="1">
      <c r="A924" s="553" t="str">
        <f>IF(B924&lt;&gt;"",IF(AND(B924&gt;=_TM1,B924&lt;=_TM2,OR(TH!L924="1111",TH!M924="1111")),TH!D924,""),"")</f>
        <v/>
      </c>
      <c r="B924" s="554">
        <f t="shared" si="99"/>
        <v>3</v>
      </c>
      <c r="C924" s="612">
        <f t="shared" si="100"/>
        <v>42824</v>
      </c>
      <c r="D924" s="555"/>
      <c r="E924" s="673">
        <v>42824</v>
      </c>
      <c r="F924" s="613" t="s">
        <v>747</v>
      </c>
      <c r="G924" s="674" t="s">
        <v>945</v>
      </c>
      <c r="H924" s="615" t="s">
        <v>498</v>
      </c>
      <c r="I924" s="559">
        <v>20</v>
      </c>
      <c r="J924" s="559">
        <v>101418</v>
      </c>
      <c r="K924" s="616">
        <f t="shared" si="98"/>
        <v>2028360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>
        <v>1</v>
      </c>
      <c r="AC924" s="539"/>
    </row>
    <row r="925" spans="1:29" s="617" customFormat="1" ht="15.75" customHeight="1">
      <c r="A925" s="553" t="str">
        <f>IF(B925&lt;&gt;"",IF(AND(B925&gt;=_TM1,B925&lt;=_TM2,OR(TH!L925="1111",TH!M925="1111")),TH!D925,""),"")</f>
        <v/>
      </c>
      <c r="B925" s="554">
        <f t="shared" si="99"/>
        <v>3</v>
      </c>
      <c r="C925" s="612">
        <f t="shared" si="100"/>
        <v>42824</v>
      </c>
      <c r="D925" s="555"/>
      <c r="E925" s="673">
        <v>42824</v>
      </c>
      <c r="F925" s="613" t="s">
        <v>665</v>
      </c>
      <c r="G925" s="674" t="s">
        <v>945</v>
      </c>
      <c r="H925" s="615" t="s">
        <v>498</v>
      </c>
      <c r="I925" s="559">
        <v>12</v>
      </c>
      <c r="J925" s="559">
        <v>41816</v>
      </c>
      <c r="K925" s="616">
        <f t="shared" si="98"/>
        <v>501792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>
        <v>1</v>
      </c>
      <c r="AC925" s="539"/>
    </row>
    <row r="926" spans="1:29" s="617" customFormat="1" ht="15.75" customHeight="1">
      <c r="A926" s="553" t="str">
        <f>IF(B926&lt;&gt;"",IF(AND(B926&gt;=_TM1,B926&lt;=_TM2,OR(TH!L926="1111",TH!M926="1111")),TH!D926,""),"")</f>
        <v/>
      </c>
      <c r="B926" s="554">
        <f t="shared" si="99"/>
        <v>3</v>
      </c>
      <c r="C926" s="612">
        <f t="shared" si="100"/>
        <v>42824</v>
      </c>
      <c r="D926" s="555"/>
      <c r="E926" s="673">
        <v>42824</v>
      </c>
      <c r="F926" s="613" t="s">
        <v>793</v>
      </c>
      <c r="G926" s="674" t="s">
        <v>945</v>
      </c>
      <c r="H926" s="615" t="s">
        <v>498</v>
      </c>
      <c r="I926" s="559">
        <v>14</v>
      </c>
      <c r="J926" s="559">
        <v>48000</v>
      </c>
      <c r="K926" s="616">
        <f t="shared" si="98"/>
        <v>672000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>
        <v>1</v>
      </c>
      <c r="AC926" s="539"/>
    </row>
    <row r="927" spans="1:29" s="617" customFormat="1" ht="15.75" customHeight="1">
      <c r="A927" s="553" t="str">
        <f>IF(B927&lt;&gt;"",IF(AND(B927&gt;=_TM1,B927&lt;=_TM2,OR(TH!L927="1111",TH!M927="1111")),TH!D927,""),"")</f>
        <v/>
      </c>
      <c r="B927" s="554">
        <f t="shared" si="99"/>
        <v>3</v>
      </c>
      <c r="C927" s="612">
        <f t="shared" si="100"/>
        <v>42824</v>
      </c>
      <c r="D927" s="555"/>
      <c r="E927" s="673">
        <v>42824</v>
      </c>
      <c r="F927" s="613" t="s">
        <v>794</v>
      </c>
      <c r="G927" s="674" t="s">
        <v>945</v>
      </c>
      <c r="H927" s="615" t="s">
        <v>498</v>
      </c>
      <c r="I927" s="559">
        <v>4</v>
      </c>
      <c r="J927" s="559">
        <v>160236</v>
      </c>
      <c r="K927" s="616">
        <f t="shared" si="98"/>
        <v>640944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>
        <v>1</v>
      </c>
      <c r="AC927" s="539"/>
    </row>
    <row r="928" spans="1:29" s="617" customFormat="1" ht="15.75" customHeight="1">
      <c r="A928" s="553" t="str">
        <f>IF(B928&lt;&gt;"",IF(AND(B928&gt;=_TM1,B928&lt;=_TM2,OR(TH!L928="1111",TH!M928="1111")),TH!D928,""),"")</f>
        <v/>
      </c>
      <c r="B928" s="554">
        <f t="shared" si="99"/>
        <v>3</v>
      </c>
      <c r="C928" s="612">
        <f t="shared" si="100"/>
        <v>42824</v>
      </c>
      <c r="D928" s="555"/>
      <c r="E928" s="673">
        <v>42824</v>
      </c>
      <c r="F928" s="613" t="s">
        <v>795</v>
      </c>
      <c r="G928" s="674" t="s">
        <v>945</v>
      </c>
      <c r="H928" s="615" t="s">
        <v>498</v>
      </c>
      <c r="I928" s="559">
        <v>4</v>
      </c>
      <c r="J928" s="559">
        <v>210369</v>
      </c>
      <c r="K928" s="616">
        <f t="shared" si="98"/>
        <v>841476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>
        <v>1</v>
      </c>
      <c r="AC928" s="539"/>
    </row>
    <row r="929" spans="1:31" s="617" customFormat="1" ht="15.75" customHeight="1">
      <c r="A929" s="553" t="str">
        <f>IF(B929&lt;&gt;"",IF(AND(B929&gt;=_TM1,B929&lt;=_TM2,OR(TH!L929="1111",TH!M929="1111")),TH!D929,""),"")</f>
        <v/>
      </c>
      <c r="B929" s="554">
        <f t="shared" si="99"/>
        <v>3</v>
      </c>
      <c r="C929" s="612">
        <f t="shared" si="100"/>
        <v>42824</v>
      </c>
      <c r="D929" s="555"/>
      <c r="E929" s="673">
        <v>42824</v>
      </c>
      <c r="F929" s="613" t="s">
        <v>557</v>
      </c>
      <c r="G929" s="674" t="s">
        <v>945</v>
      </c>
      <c r="H929" s="615" t="s">
        <v>498</v>
      </c>
      <c r="I929" s="559">
        <v>1700</v>
      </c>
      <c r="J929" s="559">
        <v>34750</v>
      </c>
      <c r="K929" s="616">
        <f t="shared" si="98"/>
        <v>59075000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>
        <v>1</v>
      </c>
      <c r="AC929" s="539"/>
    </row>
    <row r="930" spans="1:31" s="617" customFormat="1" ht="15.75" customHeight="1">
      <c r="A930" s="553" t="str">
        <f>IF(B930&lt;&gt;"",IF(AND(B930&gt;=_TM1,B930&lt;=_TM2,OR(TH!L930="1111",TH!M930="1111")),TH!D930,""),"")</f>
        <v/>
      </c>
      <c r="B930" s="554">
        <f t="shared" ref="B930:B936" si="101">IF(C930&lt;&gt;"",MONTH(C930),"")</f>
        <v>3</v>
      </c>
      <c r="C930" s="612">
        <f t="shared" ref="C930:C936" si="102">E930</f>
        <v>42824</v>
      </c>
      <c r="D930" s="612"/>
      <c r="E930" s="673">
        <v>42824</v>
      </c>
      <c r="F930" s="613" t="s">
        <v>831</v>
      </c>
      <c r="G930" s="674" t="s">
        <v>945</v>
      </c>
      <c r="H930" s="615" t="s">
        <v>498</v>
      </c>
      <c r="I930" s="559">
        <v>100</v>
      </c>
      <c r="J930" s="559">
        <v>14126.7</v>
      </c>
      <c r="K930" s="616">
        <f t="shared" ref="K930:K935" si="103">ROUND(I930*J930,0)</f>
        <v>1412670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>
        <v>1</v>
      </c>
      <c r="AC930" s="539"/>
    </row>
    <row r="931" spans="1:31" s="617" customFormat="1" ht="15.75" customHeight="1">
      <c r="A931" s="553" t="str">
        <f>IF(B931&lt;&gt;"",IF(AND(B931&gt;=_TM1,B931&lt;=_TM2,OR(TH!L931="1111",TH!M931="1111")),TH!D931,""),"")</f>
        <v/>
      </c>
      <c r="B931" s="554">
        <f t="shared" si="101"/>
        <v>3</v>
      </c>
      <c r="C931" s="612">
        <f t="shared" si="102"/>
        <v>42824</v>
      </c>
      <c r="D931" s="612"/>
      <c r="E931" s="673">
        <v>42824</v>
      </c>
      <c r="F931" s="667" t="s">
        <v>832</v>
      </c>
      <c r="G931" s="674" t="s">
        <v>945</v>
      </c>
      <c r="H931" s="615" t="s">
        <v>498</v>
      </c>
      <c r="I931" s="559">
        <v>100</v>
      </c>
      <c r="J931" s="559">
        <v>8507.3799999999992</v>
      </c>
      <c r="K931" s="616">
        <f t="shared" si="103"/>
        <v>850738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>
        <v>1</v>
      </c>
      <c r="AC931" s="539"/>
    </row>
    <row r="932" spans="1:31" s="617" customFormat="1" ht="15.75" customHeight="1">
      <c r="A932" s="553" t="str">
        <f>IF(B932&lt;&gt;"",IF(AND(B932&gt;=_TM1,B932&lt;=_TM2,OR(TH!L932="1111",TH!M932="1111")),TH!D932,""),"")</f>
        <v/>
      </c>
      <c r="B932" s="554">
        <f t="shared" si="101"/>
        <v>3</v>
      </c>
      <c r="C932" s="612">
        <f t="shared" si="102"/>
        <v>42824</v>
      </c>
      <c r="D932" s="612"/>
      <c r="E932" s="673">
        <v>42824</v>
      </c>
      <c r="F932" s="613" t="s">
        <v>833</v>
      </c>
      <c r="G932" s="674" t="s">
        <v>945</v>
      </c>
      <c r="H932" s="615" t="s">
        <v>498</v>
      </c>
      <c r="I932" s="559">
        <v>200</v>
      </c>
      <c r="J932" s="559">
        <v>3343.76</v>
      </c>
      <c r="K932" s="616">
        <f t="shared" si="103"/>
        <v>668752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>
        <v>1</v>
      </c>
      <c r="AC932" s="539"/>
    </row>
    <row r="933" spans="1:31" s="617" customFormat="1" ht="15.75" customHeight="1">
      <c r="A933" s="553" t="str">
        <f>IF(B933&lt;&gt;"",IF(AND(B933&gt;=_TM1,B933&lt;=_TM2,OR(TH!L933="1111",TH!M933="1111")),TH!D933,""),"")</f>
        <v/>
      </c>
      <c r="B933" s="554">
        <f t="shared" si="101"/>
        <v>3</v>
      </c>
      <c r="C933" s="612">
        <f t="shared" si="102"/>
        <v>42824</v>
      </c>
      <c r="D933" s="612"/>
      <c r="E933" s="673">
        <v>42824</v>
      </c>
      <c r="F933" s="667" t="s">
        <v>834</v>
      </c>
      <c r="G933" s="674" t="s">
        <v>945</v>
      </c>
      <c r="H933" s="615" t="s">
        <v>498</v>
      </c>
      <c r="I933" s="559">
        <v>200</v>
      </c>
      <c r="J933" s="559">
        <v>1987.44</v>
      </c>
      <c r="K933" s="616">
        <f t="shared" si="103"/>
        <v>397488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>
        <v>1</v>
      </c>
      <c r="AC933" s="539"/>
    </row>
    <row r="934" spans="1:31" s="617" customFormat="1" ht="15.75" customHeight="1">
      <c r="A934" s="553" t="str">
        <f>IF(B934&lt;&gt;"",IF(AND(B934&gt;=_TM1,B934&lt;=_TM2,OR(TH!L934="1111",TH!M934="1111")),TH!D934,""),"")</f>
        <v/>
      </c>
      <c r="B934" s="554">
        <f t="shared" si="101"/>
        <v>3</v>
      </c>
      <c r="C934" s="612">
        <f t="shared" si="102"/>
        <v>42824</v>
      </c>
      <c r="D934" s="612"/>
      <c r="E934" s="673">
        <v>42824</v>
      </c>
      <c r="F934" s="613" t="s">
        <v>836</v>
      </c>
      <c r="G934" s="674" t="s">
        <v>945</v>
      </c>
      <c r="H934" s="615" t="s">
        <v>498</v>
      </c>
      <c r="I934" s="559">
        <v>200</v>
      </c>
      <c r="J934" s="559">
        <v>6945.26</v>
      </c>
      <c r="K934" s="616">
        <f t="shared" si="103"/>
        <v>1389052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2">
        <v>1</v>
      </c>
      <c r="AC934" s="539"/>
    </row>
    <row r="935" spans="1:31" s="617" customFormat="1" ht="15.75" customHeight="1">
      <c r="A935" s="553" t="str">
        <f>IF(B935&lt;&gt;"",IF(AND(B935&gt;=_TM1,B935&lt;=_TM2,OR(TH!L935="1111",TH!M935="1111")),TH!D935,""),"")</f>
        <v/>
      </c>
      <c r="B935" s="554">
        <f t="shared" si="101"/>
        <v>3</v>
      </c>
      <c r="C935" s="612">
        <f t="shared" si="102"/>
        <v>42824</v>
      </c>
      <c r="D935" s="612"/>
      <c r="E935" s="673">
        <v>42824</v>
      </c>
      <c r="F935" s="667" t="s">
        <v>422</v>
      </c>
      <c r="G935" s="674" t="s">
        <v>945</v>
      </c>
      <c r="H935" s="615" t="s">
        <v>498</v>
      </c>
      <c r="I935" s="559">
        <v>29800</v>
      </c>
      <c r="J935" s="559">
        <v>8300</v>
      </c>
      <c r="K935" s="616">
        <f t="shared" si="103"/>
        <v>247340000</v>
      </c>
      <c r="L935" s="561" t="s">
        <v>318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2">
        <v>1</v>
      </c>
      <c r="AC935" s="539"/>
    </row>
    <row r="936" spans="1:31" s="617" customFormat="1" ht="15.75" customHeight="1">
      <c r="A936" s="553" t="str">
        <f>IF(B936&lt;&gt;"",IF(AND(B936&gt;=_TM1,B936&lt;=_TM2,OR(TH!L936="1111",TH!M936="1111")),TH!D936,""),"")</f>
        <v/>
      </c>
      <c r="B936" s="554">
        <f t="shared" si="101"/>
        <v>3</v>
      </c>
      <c r="C936" s="612">
        <f t="shared" si="102"/>
        <v>42824</v>
      </c>
      <c r="D936" s="612"/>
      <c r="E936" s="673">
        <v>42824</v>
      </c>
      <c r="F936" s="613" t="s">
        <v>545</v>
      </c>
      <c r="G936" s="674" t="s">
        <v>945</v>
      </c>
      <c r="H936" s="615" t="s">
        <v>498</v>
      </c>
      <c r="I936" s="559"/>
      <c r="J936" s="559"/>
      <c r="K936" s="616">
        <v>33475988</v>
      </c>
      <c r="L936" s="561" t="s">
        <v>9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2">
        <v>1</v>
      </c>
    </row>
    <row r="937" spans="1:31" s="617" customFormat="1" ht="15.75" customHeight="1">
      <c r="A937" s="553" t="str">
        <f>IF(B937&lt;&gt;"",IF(AND(B937&gt;=_TM1,B937&lt;=_TM2,OR(TH!L937="1111",TH!M937="1111")),TH!D937,""),"")</f>
        <v/>
      </c>
      <c r="B937" s="554">
        <f>IF(C937&lt;&gt;"",MONTH(C937),"")</f>
        <v>2</v>
      </c>
      <c r="C937" s="612">
        <f>E937</f>
        <v>42773</v>
      </c>
      <c r="D937" s="555"/>
      <c r="E937" s="555">
        <v>42773</v>
      </c>
      <c r="F937" s="279" t="s">
        <v>557</v>
      </c>
      <c r="G937" s="614" t="s">
        <v>948</v>
      </c>
      <c r="H937" s="615" t="s">
        <v>498</v>
      </c>
      <c r="I937" s="559">
        <v>850</v>
      </c>
      <c r="J937" s="559">
        <v>34632</v>
      </c>
      <c r="K937" s="616">
        <f>ROUND(I937*J937,0)</f>
        <v>29437200</v>
      </c>
      <c r="L937" s="561" t="s">
        <v>318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>
        <v>1</v>
      </c>
      <c r="AC937" s="539"/>
    </row>
    <row r="938" spans="1:31" s="617" customFormat="1" ht="15.75" customHeight="1">
      <c r="A938" s="553" t="str">
        <f>IF(B938&lt;&gt;"",IF(AND(B938&gt;=_TM1,B938&lt;=_TM2,OR(TH!L938="1111",TH!M938="1111")),TH!D938,""),"")</f>
        <v/>
      </c>
      <c r="B938" s="554">
        <f>IF(C938&lt;&gt;"",MONTH(C938),"")</f>
        <v>2</v>
      </c>
      <c r="C938" s="612">
        <f>E938</f>
        <v>42773</v>
      </c>
      <c r="D938" s="555"/>
      <c r="E938" s="555">
        <v>42773</v>
      </c>
      <c r="F938" s="613" t="s">
        <v>545</v>
      </c>
      <c r="G938" s="614" t="s">
        <v>948</v>
      </c>
      <c r="H938" s="615" t="s">
        <v>498</v>
      </c>
      <c r="I938" s="559"/>
      <c r="J938" s="559"/>
      <c r="K938" s="616">
        <v>2943720</v>
      </c>
      <c r="L938" s="561" t="s">
        <v>9</v>
      </c>
      <c r="M938" s="561" t="s">
        <v>8</v>
      </c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561" t="str">
        <f>IF(OR(TH!L938=TH!$Y$7,M938=TH!$Y$7),"x","")</f>
        <v/>
      </c>
      <c r="Z938" s="561" t="str">
        <f>IF(AND(B938&lt;=NKC!$N$8,B938&gt;=NKC!$M$8),"x","")</f>
        <v>x</v>
      </c>
      <c r="AA938" s="572">
        <v>1</v>
      </c>
    </row>
    <row r="939" spans="1:31" s="611" customFormat="1" ht="15.75" customHeight="1">
      <c r="A939" s="601" t="str">
        <f>IF(B939&lt;&gt;"",IF(AND(B939&gt;=_TM1,B939&lt;=_TM2,OR(TH!L939="1111",TH!M939="1111")),TH!D939,""),"")</f>
        <v/>
      </c>
      <c r="B939" s="602">
        <f t="shared" ref="B939:B959" si="104">IF(C939&lt;&gt;"",MONTH(C939),"")</f>
        <v>1</v>
      </c>
      <c r="C939" s="603">
        <f t="shared" ref="C939:C998" si="105">E939</f>
        <v>42741</v>
      </c>
      <c r="D939" s="644"/>
      <c r="E939" s="645">
        <v>42741</v>
      </c>
      <c r="F939" s="604" t="s">
        <v>548</v>
      </c>
      <c r="G939" s="646" t="s">
        <v>531</v>
      </c>
      <c r="H939" s="606" t="s">
        <v>865</v>
      </c>
      <c r="I939" s="607">
        <v>25</v>
      </c>
      <c r="J939" s="607">
        <v>32126</v>
      </c>
      <c r="K939" s="608">
        <f>ROUND(I939*J939,0)</f>
        <v>803150</v>
      </c>
      <c r="L939" s="647" t="s">
        <v>160</v>
      </c>
      <c r="M939" s="647" t="s">
        <v>318</v>
      </c>
      <c r="N939" s="609" t="str">
        <f>IF(AND('331-CT'!$E$7=TH!H939,OR(L939="331",M939="331")),"331",IF(AND(OR(L939="131",M939="131"),H939='131-CT'!$E$7),"131",""))</f>
        <v/>
      </c>
      <c r="O939" s="609" t="str">
        <f>IF(AND($B939&gt;='111'!$N$11,$B939&lt;='111'!$O$11,OR($L939=$O$7,$M939=$O$7)),"x","")</f>
        <v/>
      </c>
      <c r="P939" s="609" t="str">
        <f>IF(AND($L939=$O$7,$B939&lt;'111'!$N$11),"x","")</f>
        <v/>
      </c>
      <c r="Q939" s="609" t="str">
        <f>IF(AND($M939=$O$7,$B939&lt;'111'!$N$11),"x","")</f>
        <v/>
      </c>
      <c r="R939" s="609" t="str">
        <f>IF(ISERROR(FIND('112'!$M$9,G939,1)),"",IF((AND(FIND('112'!$M$9,G939,1)&gt;=1,$B939&gt;='112'!$N$8,$B939&lt;='112'!$O$8,OR($L939='112'!$I$6,$M939='112'!$I$6))),"x",""))</f>
        <v/>
      </c>
      <c r="S939" s="609" t="str">
        <f>IF(ISERROR(FIND('112'!$M$9,G939,1)),"",IF((AND(LEFT(G939,2)=LEFT('112'!$M$9,2),B939&lt;'112'!$N$8,$L939='112'!$I$6)),"x",""))</f>
        <v/>
      </c>
      <c r="T939" s="609" t="str">
        <f>IF(ISERROR(FIND('112'!$M$9,G939,1)),"",IF((AND(RIGHT(G939,2)=RIGHT('112'!$M$9,2),B939&lt;'112'!$N$8,$M939='112'!$I$6)),"x",""))</f>
        <v/>
      </c>
      <c r="U939" s="609" t="str">
        <f>IF(AND(B939&gt;='IN-NX'!$P$3,B939&lt;='IN-NX'!$Q$3,'IN-NX'!$D$7=D939,OR(LEFT(L939,2)="15",AND(LEFT(M939,2)&lt;&gt;"15",LEFT(M939,2)&lt;&gt;"33"))),"x","")</f>
        <v/>
      </c>
      <c r="V939" s="609" t="str">
        <f>IF(AND(OR(LEFT(TH!L939,2)="15",LEFT(TH!M939,2)="15"),'152-CT'!$J$8=TH!F939),"x","")</f>
        <v/>
      </c>
      <c r="W939" s="609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609" t="str">
        <f>IF(OR(TH!L939=TH!$Y$7,M939=TH!$Y$7),"x","")</f>
        <v/>
      </c>
      <c r="Z939" s="609" t="str">
        <f>IF(AND(B939&lt;=NKC!$N$8,B939&gt;=NKC!$M$8),"x","")</f>
        <v>x</v>
      </c>
      <c r="AA939" s="610"/>
      <c r="AB939" s="648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4"/>
        <v>1</v>
      </c>
      <c r="C940" s="349">
        <f t="shared" si="105"/>
        <v>42741</v>
      </c>
      <c r="D940" s="574"/>
      <c r="E940" s="585">
        <v>42741</v>
      </c>
      <c r="F940" s="279" t="s">
        <v>549</v>
      </c>
      <c r="G940" s="575" t="s">
        <v>531</v>
      </c>
      <c r="H940" s="507" t="s">
        <v>865</v>
      </c>
      <c r="I940" s="340">
        <v>100</v>
      </c>
      <c r="J940" s="340">
        <v>8197</v>
      </c>
      <c r="K940" s="569">
        <f>ROUND(I940*J940,0)</f>
        <v>819700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4"/>
        <v>1</v>
      </c>
      <c r="C941" s="349">
        <f t="shared" si="105"/>
        <v>42741</v>
      </c>
      <c r="D941" s="349"/>
      <c r="E941" s="583">
        <v>42741</v>
      </c>
      <c r="F941" s="279" t="s">
        <v>422</v>
      </c>
      <c r="G941" s="578" t="s">
        <v>532</v>
      </c>
      <c r="H941" s="507" t="s">
        <v>865</v>
      </c>
      <c r="I941" s="340">
        <v>37000</v>
      </c>
      <c r="J941" s="340">
        <v>8148</v>
      </c>
      <c r="K941" s="569">
        <f t="shared" ref="K941:K1004" si="106">ROUND(I941*J941,0)</f>
        <v>301476000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/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4"/>
        <v>1</v>
      </c>
      <c r="C942" s="349">
        <f t="shared" si="105"/>
        <v>42747</v>
      </c>
      <c r="D942" s="349"/>
      <c r="E942" s="583">
        <v>42747</v>
      </c>
      <c r="F942" s="279" t="s">
        <v>294</v>
      </c>
      <c r="G942" s="578" t="s">
        <v>535</v>
      </c>
      <c r="H942" s="507" t="s">
        <v>865</v>
      </c>
      <c r="I942" s="340">
        <v>437</v>
      </c>
      <c r="J942" s="340">
        <v>10670</v>
      </c>
      <c r="K942" s="569">
        <f t="shared" si="106"/>
        <v>4662790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si="104"/>
        <v>1</v>
      </c>
      <c r="C943" s="349">
        <f t="shared" si="105"/>
        <v>42749</v>
      </c>
      <c r="D943" s="349"/>
      <c r="E943" s="583">
        <v>42749</v>
      </c>
      <c r="F943" s="279" t="s">
        <v>294</v>
      </c>
      <c r="G943" s="348" t="s">
        <v>536</v>
      </c>
      <c r="H943" s="507" t="s">
        <v>865</v>
      </c>
      <c r="I943" s="340">
        <v>520</v>
      </c>
      <c r="J943" s="340">
        <v>10185</v>
      </c>
      <c r="K943" s="569">
        <f t="shared" si="106"/>
        <v>5296200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>x</v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4"/>
        <v>1</v>
      </c>
      <c r="C944" s="349">
        <f t="shared" si="105"/>
        <v>42751</v>
      </c>
      <c r="D944" s="349"/>
      <c r="E944" s="583">
        <v>42751</v>
      </c>
      <c r="F944" s="279" t="s">
        <v>555</v>
      </c>
      <c r="G944" s="348" t="s">
        <v>537</v>
      </c>
      <c r="H944" s="507" t="s">
        <v>865</v>
      </c>
      <c r="I944" s="340">
        <v>50</v>
      </c>
      <c r="J944" s="340">
        <v>12375</v>
      </c>
      <c r="K944" s="569">
        <f t="shared" si="106"/>
        <v>618750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4"/>
        <v>1</v>
      </c>
      <c r="C945" s="349">
        <f t="shared" si="105"/>
        <v>42753</v>
      </c>
      <c r="D945" s="349"/>
      <c r="E945" s="583">
        <v>42753</v>
      </c>
      <c r="F945" s="279" t="s">
        <v>556</v>
      </c>
      <c r="G945" s="348" t="s">
        <v>539</v>
      </c>
      <c r="H945" s="507" t="s">
        <v>865</v>
      </c>
      <c r="I945" s="340">
        <v>2100</v>
      </c>
      <c r="J945" s="340">
        <v>8245</v>
      </c>
      <c r="K945" s="569">
        <f t="shared" si="106"/>
        <v>17314500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4"/>
        <v>1</v>
      </c>
      <c r="C946" s="349">
        <f t="shared" si="105"/>
        <v>42754</v>
      </c>
      <c r="D946" s="349"/>
      <c r="E946" s="583">
        <v>42754</v>
      </c>
      <c r="F946" s="279" t="s">
        <v>556</v>
      </c>
      <c r="G946" s="348" t="s">
        <v>541</v>
      </c>
      <c r="H946" s="507" t="s">
        <v>865</v>
      </c>
      <c r="I946" s="340">
        <v>1995</v>
      </c>
      <c r="J946" s="340">
        <v>8245</v>
      </c>
      <c r="K946" s="569">
        <f t="shared" si="106"/>
        <v>16448775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/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4"/>
        <v>1</v>
      </c>
      <c r="C947" s="349">
        <f t="shared" si="105"/>
        <v>42755</v>
      </c>
      <c r="D947" s="349"/>
      <c r="E947" s="583">
        <v>42755</v>
      </c>
      <c r="F947" s="279" t="s">
        <v>294</v>
      </c>
      <c r="G947" s="348" t="s">
        <v>542</v>
      </c>
      <c r="H947" s="507" t="s">
        <v>865</v>
      </c>
      <c r="I947" s="340">
        <v>4600</v>
      </c>
      <c r="J947" s="340">
        <v>17945</v>
      </c>
      <c r="K947" s="569">
        <f t="shared" si="106"/>
        <v>82547000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>x</v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4"/>
        <v>1</v>
      </c>
      <c r="C948" s="349">
        <f t="shared" si="105"/>
        <v>42755</v>
      </c>
      <c r="D948" s="349"/>
      <c r="E948" s="583">
        <v>42755</v>
      </c>
      <c r="F948" s="279" t="s">
        <v>293</v>
      </c>
      <c r="G948" s="348" t="s">
        <v>542</v>
      </c>
      <c r="H948" s="507" t="s">
        <v>865</v>
      </c>
      <c r="I948" s="340">
        <v>4500</v>
      </c>
      <c r="J948" s="340">
        <v>17945</v>
      </c>
      <c r="K948" s="569">
        <f t="shared" si="106"/>
        <v>80752500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4"/>
        <v>1</v>
      </c>
      <c r="C949" s="349">
        <f t="shared" si="105"/>
        <v>42756</v>
      </c>
      <c r="D949" s="349"/>
      <c r="E949" s="583">
        <v>42756</v>
      </c>
      <c r="F949" s="279" t="s">
        <v>556</v>
      </c>
      <c r="G949" s="348" t="s">
        <v>560</v>
      </c>
      <c r="H949" s="507" t="s">
        <v>865</v>
      </c>
      <c r="I949" s="340">
        <v>1800</v>
      </c>
      <c r="J949" s="340">
        <v>8245</v>
      </c>
      <c r="K949" s="569">
        <f t="shared" si="106"/>
        <v>14841000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4"/>
        <v>1</v>
      </c>
      <c r="C950" s="349">
        <f t="shared" si="105"/>
        <v>42758</v>
      </c>
      <c r="D950" s="349"/>
      <c r="E950" s="583">
        <v>42758</v>
      </c>
      <c r="F950" s="279" t="s">
        <v>556</v>
      </c>
      <c r="G950" s="348" t="s">
        <v>561</v>
      </c>
      <c r="H950" s="507" t="s">
        <v>865</v>
      </c>
      <c r="I950" s="340">
        <v>2001</v>
      </c>
      <c r="J950" s="340">
        <v>8245</v>
      </c>
      <c r="K950" s="569">
        <f t="shared" si="106"/>
        <v>16498245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72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4"/>
        <v>1</v>
      </c>
      <c r="C951" s="349">
        <f t="shared" si="105"/>
        <v>42758</v>
      </c>
      <c r="D951" s="349"/>
      <c r="E951" s="583">
        <v>42758</v>
      </c>
      <c r="F951" s="279" t="s">
        <v>665</v>
      </c>
      <c r="G951" s="578" t="s">
        <v>563</v>
      </c>
      <c r="H951" s="507" t="s">
        <v>865</v>
      </c>
      <c r="I951" s="340">
        <v>111</v>
      </c>
      <c r="J951" s="340">
        <v>40545.990990990991</v>
      </c>
      <c r="K951" s="569">
        <f t="shared" si="106"/>
        <v>4500605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4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4"/>
        <v>1</v>
      </c>
      <c r="C952" s="349">
        <f t="shared" si="105"/>
        <v>42758</v>
      </c>
      <c r="D952" s="349"/>
      <c r="E952" s="583">
        <v>42758</v>
      </c>
      <c r="F952" s="279" t="s">
        <v>666</v>
      </c>
      <c r="G952" s="578" t="s">
        <v>563</v>
      </c>
      <c r="H952" s="507" t="s">
        <v>865</v>
      </c>
      <c r="I952" s="340">
        <v>80</v>
      </c>
      <c r="J952" s="340">
        <v>67377.987500000003</v>
      </c>
      <c r="K952" s="569">
        <f t="shared" si="106"/>
        <v>5390239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4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4"/>
        <v>1</v>
      </c>
      <c r="C953" s="349">
        <f t="shared" si="105"/>
        <v>42758</v>
      </c>
      <c r="D953" s="581"/>
      <c r="E953" s="583">
        <v>42758</v>
      </c>
      <c r="F953" s="279" t="s">
        <v>667</v>
      </c>
      <c r="G953" s="578" t="s">
        <v>563</v>
      </c>
      <c r="H953" s="507" t="s">
        <v>865</v>
      </c>
      <c r="I953" s="340">
        <v>130</v>
      </c>
      <c r="J953" s="340">
        <v>88624</v>
      </c>
      <c r="K953" s="569">
        <f t="shared" si="106"/>
        <v>11521120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84"/>
      <c r="AB953" s="573"/>
      <c r="AE953" s="573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4"/>
        <v>1</v>
      </c>
      <c r="C954" s="349">
        <f t="shared" si="105"/>
        <v>42758</v>
      </c>
      <c r="D954" s="574"/>
      <c r="E954" s="586">
        <v>42758</v>
      </c>
      <c r="F954" s="280" t="s">
        <v>668</v>
      </c>
      <c r="G954" s="577" t="s">
        <v>563</v>
      </c>
      <c r="H954" s="507" t="s">
        <v>865</v>
      </c>
      <c r="I954" s="340">
        <v>140</v>
      </c>
      <c r="J954" s="340">
        <v>17678</v>
      </c>
      <c r="K954" s="569">
        <f t="shared" si="106"/>
        <v>2474920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4"/>
        <v>1</v>
      </c>
      <c r="C955" s="349">
        <f t="shared" si="105"/>
        <v>42758</v>
      </c>
      <c r="D955" s="574"/>
      <c r="E955" s="310">
        <v>42758</v>
      </c>
      <c r="F955" s="279" t="s">
        <v>669</v>
      </c>
      <c r="G955" s="577" t="s">
        <v>563</v>
      </c>
      <c r="H955" s="507" t="s">
        <v>865</v>
      </c>
      <c r="I955" s="340">
        <v>70</v>
      </c>
      <c r="J955" s="340">
        <v>35806</v>
      </c>
      <c r="K955" s="569">
        <f t="shared" si="106"/>
        <v>2506420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4"/>
        <v>1</v>
      </c>
      <c r="C956" s="349">
        <f t="shared" si="105"/>
        <v>42758</v>
      </c>
      <c r="D956" s="349"/>
      <c r="E956" s="310">
        <v>42758</v>
      </c>
      <c r="F956" s="277" t="s">
        <v>670</v>
      </c>
      <c r="G956" s="348" t="s">
        <v>563</v>
      </c>
      <c r="H956" s="507" t="s">
        <v>865</v>
      </c>
      <c r="I956" s="340">
        <v>80</v>
      </c>
      <c r="J956" s="340">
        <v>12002</v>
      </c>
      <c r="K956" s="569">
        <f t="shared" si="106"/>
        <v>960160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4"/>
        <v>1</v>
      </c>
      <c r="C957" s="349">
        <f t="shared" si="105"/>
        <v>42758</v>
      </c>
      <c r="D957" s="574"/>
      <c r="E957" s="585">
        <v>42758</v>
      </c>
      <c r="F957" s="279" t="s">
        <v>671</v>
      </c>
      <c r="G957" s="578" t="s">
        <v>563</v>
      </c>
      <c r="H957" s="507" t="s">
        <v>865</v>
      </c>
      <c r="I957" s="340">
        <v>15</v>
      </c>
      <c r="J957" s="340">
        <v>56030</v>
      </c>
      <c r="K957" s="569">
        <f t="shared" si="106"/>
        <v>840450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4"/>
        <v>1</v>
      </c>
      <c r="C958" s="349">
        <f t="shared" si="105"/>
        <v>42758</v>
      </c>
      <c r="D958" s="574"/>
      <c r="E958" s="585">
        <v>42758</v>
      </c>
      <c r="F958" s="279" t="s">
        <v>672</v>
      </c>
      <c r="G958" s="578" t="s">
        <v>563</v>
      </c>
      <c r="H958" s="507" t="s">
        <v>865</v>
      </c>
      <c r="I958" s="340">
        <v>5</v>
      </c>
      <c r="J958" s="340">
        <v>56794</v>
      </c>
      <c r="K958" s="569">
        <f t="shared" si="106"/>
        <v>283970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si="104"/>
        <v>1</v>
      </c>
      <c r="C959" s="349">
        <f t="shared" si="105"/>
        <v>42758</v>
      </c>
      <c r="D959" s="349"/>
      <c r="E959" s="583">
        <v>42758</v>
      </c>
      <c r="F959" s="279" t="s">
        <v>673</v>
      </c>
      <c r="G959" s="348" t="s">
        <v>563</v>
      </c>
      <c r="H959" s="507" t="s">
        <v>865</v>
      </c>
      <c r="I959" s="340">
        <v>94</v>
      </c>
      <c r="J959" s="340">
        <v>20239</v>
      </c>
      <c r="K959" s="569">
        <f t="shared" si="106"/>
        <v>1902466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ref="B960:B1023" si="107">IF(C960&lt;&gt;"",MONTH(C960),"")</f>
        <v>1</v>
      </c>
      <c r="C960" s="349">
        <f t="shared" si="105"/>
        <v>42758</v>
      </c>
      <c r="D960" s="349"/>
      <c r="E960" s="583">
        <v>42758</v>
      </c>
      <c r="F960" s="279" t="s">
        <v>674</v>
      </c>
      <c r="G960" s="348" t="s">
        <v>563</v>
      </c>
      <c r="H960" s="507" t="s">
        <v>865</v>
      </c>
      <c r="I960" s="340">
        <v>40</v>
      </c>
      <c r="J960" s="340">
        <v>22150</v>
      </c>
      <c r="K960" s="569">
        <f t="shared" si="106"/>
        <v>886000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7"/>
        <v>1</v>
      </c>
      <c r="C961" s="349">
        <f t="shared" si="105"/>
        <v>42758</v>
      </c>
      <c r="D961" s="349"/>
      <c r="E961" s="583">
        <v>42758</v>
      </c>
      <c r="F961" s="279" t="s">
        <v>675</v>
      </c>
      <c r="G961" s="348" t="s">
        <v>563</v>
      </c>
      <c r="H961" s="507" t="s">
        <v>865</v>
      </c>
      <c r="I961" s="340">
        <v>50</v>
      </c>
      <c r="J961" s="340">
        <v>62005</v>
      </c>
      <c r="K961" s="569">
        <f t="shared" si="106"/>
        <v>3100250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  <c r="AE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7"/>
        <v>1</v>
      </c>
      <c r="C962" s="349">
        <f t="shared" si="105"/>
        <v>42758</v>
      </c>
      <c r="D962" s="349"/>
      <c r="E962" s="583">
        <v>42758</v>
      </c>
      <c r="F962" s="279" t="s">
        <v>676</v>
      </c>
      <c r="G962" s="348" t="s">
        <v>563</v>
      </c>
      <c r="H962" s="507" t="s">
        <v>865</v>
      </c>
      <c r="I962" s="340">
        <v>170</v>
      </c>
      <c r="J962" s="340">
        <v>8242</v>
      </c>
      <c r="K962" s="569">
        <f t="shared" si="106"/>
        <v>1401140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  <c r="AE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7"/>
        <v>1</v>
      </c>
      <c r="C963" s="349">
        <f t="shared" si="105"/>
        <v>42758</v>
      </c>
      <c r="D963" s="349"/>
      <c r="E963" s="583">
        <v>42758</v>
      </c>
      <c r="F963" s="279" t="s">
        <v>677</v>
      </c>
      <c r="G963" s="348" t="s">
        <v>563</v>
      </c>
      <c r="H963" s="507" t="s">
        <v>865</v>
      </c>
      <c r="I963" s="340">
        <v>58</v>
      </c>
      <c r="J963" s="340">
        <v>45217</v>
      </c>
      <c r="K963" s="569">
        <f t="shared" si="106"/>
        <v>2622586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7"/>
        <v>1</v>
      </c>
      <c r="C964" s="349">
        <f t="shared" si="105"/>
        <v>42758</v>
      </c>
      <c r="D964" s="349"/>
      <c r="E964" s="583">
        <v>42758</v>
      </c>
      <c r="F964" s="279" t="s">
        <v>678</v>
      </c>
      <c r="G964" s="348" t="s">
        <v>563</v>
      </c>
      <c r="H964" s="507" t="s">
        <v>865</v>
      </c>
      <c r="I964" s="340">
        <v>5</v>
      </c>
      <c r="J964" s="340">
        <v>35387</v>
      </c>
      <c r="K964" s="569">
        <f t="shared" si="106"/>
        <v>176935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7"/>
        <v>1</v>
      </c>
      <c r="C965" s="349">
        <f t="shared" si="105"/>
        <v>42758</v>
      </c>
      <c r="D965" s="349"/>
      <c r="E965" s="583">
        <v>42758</v>
      </c>
      <c r="F965" s="279" t="s">
        <v>679</v>
      </c>
      <c r="G965" s="348" t="s">
        <v>563</v>
      </c>
      <c r="H965" s="507" t="s">
        <v>865</v>
      </c>
      <c r="I965" s="340">
        <v>12</v>
      </c>
      <c r="J965" s="340">
        <v>38130</v>
      </c>
      <c r="K965" s="569">
        <f t="shared" si="106"/>
        <v>457560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7"/>
        <v>1</v>
      </c>
      <c r="C966" s="349">
        <f t="shared" si="105"/>
        <v>42758</v>
      </c>
      <c r="D966" s="349"/>
      <c r="E966" s="583">
        <v>42758</v>
      </c>
      <c r="F966" s="279" t="s">
        <v>680</v>
      </c>
      <c r="G966" s="348" t="s">
        <v>563</v>
      </c>
      <c r="H966" s="507" t="s">
        <v>865</v>
      </c>
      <c r="I966" s="340">
        <v>25</v>
      </c>
      <c r="J966" s="340">
        <v>22205</v>
      </c>
      <c r="K966" s="569">
        <f t="shared" si="106"/>
        <v>555125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7"/>
        <v>1</v>
      </c>
      <c r="C967" s="349">
        <f t="shared" si="105"/>
        <v>42758</v>
      </c>
      <c r="D967" s="349"/>
      <c r="E967" s="583">
        <v>42758</v>
      </c>
      <c r="F967" s="279" t="s">
        <v>681</v>
      </c>
      <c r="G967" s="348" t="s">
        <v>563</v>
      </c>
      <c r="H967" s="507" t="s">
        <v>865</v>
      </c>
      <c r="I967" s="340">
        <v>5</v>
      </c>
      <c r="J967" s="340">
        <v>33299</v>
      </c>
      <c r="K967" s="569">
        <f t="shared" si="106"/>
        <v>166495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7"/>
        <v>1</v>
      </c>
      <c r="C968" s="349">
        <f t="shared" si="105"/>
        <v>42758</v>
      </c>
      <c r="D968" s="349"/>
      <c r="E968" s="583">
        <v>42758</v>
      </c>
      <c r="F968" s="279" t="s">
        <v>682</v>
      </c>
      <c r="G968" s="348" t="s">
        <v>563</v>
      </c>
      <c r="H968" s="507" t="s">
        <v>865</v>
      </c>
      <c r="I968" s="340">
        <v>5</v>
      </c>
      <c r="J968" s="340">
        <v>99212</v>
      </c>
      <c r="K968" s="569">
        <f t="shared" si="106"/>
        <v>496060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  <c r="AE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7"/>
        <v>1</v>
      </c>
      <c r="C969" s="349">
        <f t="shared" si="105"/>
        <v>42758</v>
      </c>
      <c r="D969" s="349"/>
      <c r="E969" s="583">
        <v>42758</v>
      </c>
      <c r="F969" s="279" t="s">
        <v>683</v>
      </c>
      <c r="G969" s="348" t="s">
        <v>563</v>
      </c>
      <c r="H969" s="507" t="s">
        <v>865</v>
      </c>
      <c r="I969" s="340">
        <v>10</v>
      </c>
      <c r="J969" s="340">
        <v>25258</v>
      </c>
      <c r="K969" s="569">
        <f t="shared" si="106"/>
        <v>252580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  <c r="AE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7"/>
        <v>1</v>
      </c>
      <c r="C970" s="349">
        <f t="shared" si="105"/>
        <v>42758</v>
      </c>
      <c r="D970" s="349"/>
      <c r="E970" s="583">
        <v>42758</v>
      </c>
      <c r="F970" s="279" t="s">
        <v>684</v>
      </c>
      <c r="G970" s="348" t="s">
        <v>563</v>
      </c>
      <c r="H970" s="507" t="s">
        <v>865</v>
      </c>
      <c r="I970" s="340">
        <v>5</v>
      </c>
      <c r="J970" s="340">
        <v>23736</v>
      </c>
      <c r="K970" s="569">
        <f t="shared" si="106"/>
        <v>118680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  <c r="AE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7"/>
        <v>1</v>
      </c>
      <c r="C971" s="349">
        <f t="shared" si="105"/>
        <v>42758</v>
      </c>
      <c r="D971" s="349"/>
      <c r="E971" s="583">
        <v>42758</v>
      </c>
      <c r="F971" s="279" t="s">
        <v>685</v>
      </c>
      <c r="G971" s="348" t="s">
        <v>563</v>
      </c>
      <c r="H971" s="507" t="s">
        <v>865</v>
      </c>
      <c r="I971" s="340">
        <v>3</v>
      </c>
      <c r="J971" s="340">
        <v>28583</v>
      </c>
      <c r="K971" s="569">
        <f t="shared" si="106"/>
        <v>85749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7"/>
        <v>1</v>
      </c>
      <c r="C972" s="349">
        <f t="shared" si="105"/>
        <v>42758</v>
      </c>
      <c r="D972" s="349"/>
      <c r="E972" s="583">
        <v>42758</v>
      </c>
      <c r="F972" s="279" t="s">
        <v>686</v>
      </c>
      <c r="G972" s="348" t="s">
        <v>563</v>
      </c>
      <c r="H972" s="507" t="s">
        <v>865</v>
      </c>
      <c r="I972" s="340">
        <v>10</v>
      </c>
      <c r="J972" s="340">
        <v>53873</v>
      </c>
      <c r="K972" s="569">
        <f t="shared" si="106"/>
        <v>538730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7"/>
        <v>1</v>
      </c>
      <c r="C973" s="349">
        <f t="shared" si="105"/>
        <v>42758</v>
      </c>
      <c r="D973" s="349"/>
      <c r="E973" s="583">
        <v>42758</v>
      </c>
      <c r="F973" s="279" t="s">
        <v>687</v>
      </c>
      <c r="G973" s="348" t="s">
        <v>563</v>
      </c>
      <c r="H973" s="507" t="s">
        <v>865</v>
      </c>
      <c r="I973" s="340">
        <v>15</v>
      </c>
      <c r="J973" s="340">
        <v>42021</v>
      </c>
      <c r="K973" s="569">
        <f t="shared" si="106"/>
        <v>630315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  <c r="AB973" s="573"/>
      <c r="AE973" s="573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7"/>
        <v>1</v>
      </c>
      <c r="C974" s="349">
        <f t="shared" si="105"/>
        <v>42758</v>
      </c>
      <c r="D974" s="349"/>
      <c r="E974" s="583">
        <v>42758</v>
      </c>
      <c r="F974" s="279" t="s">
        <v>688</v>
      </c>
      <c r="G974" s="348" t="s">
        <v>563</v>
      </c>
      <c r="H974" s="507" t="s">
        <v>865</v>
      </c>
      <c r="I974" s="340">
        <v>10</v>
      </c>
      <c r="J974" s="340">
        <v>31547</v>
      </c>
      <c r="K974" s="569">
        <f t="shared" si="106"/>
        <v>315470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  <c r="AB974" s="573"/>
      <c r="AE974" s="573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7"/>
        <v>1</v>
      </c>
      <c r="C975" s="349">
        <f t="shared" si="105"/>
        <v>42758</v>
      </c>
      <c r="D975" s="349"/>
      <c r="E975" s="583">
        <v>42758</v>
      </c>
      <c r="F975" s="279" t="s">
        <v>689</v>
      </c>
      <c r="G975" s="348" t="s">
        <v>563</v>
      </c>
      <c r="H975" s="507" t="s">
        <v>865</v>
      </c>
      <c r="I975" s="340">
        <v>16</v>
      </c>
      <c r="J975" s="340">
        <v>135786</v>
      </c>
      <c r="K975" s="569">
        <f t="shared" si="106"/>
        <v>2172576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  <c r="AE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7"/>
        <v>1</v>
      </c>
      <c r="C976" s="349">
        <f t="shared" si="105"/>
        <v>42758</v>
      </c>
      <c r="D976" s="349"/>
      <c r="E976" s="583">
        <v>42758</v>
      </c>
      <c r="F976" s="279" t="s">
        <v>690</v>
      </c>
      <c r="G976" s="348" t="s">
        <v>563</v>
      </c>
      <c r="H976" s="507" t="s">
        <v>865</v>
      </c>
      <c r="I976" s="340">
        <v>16</v>
      </c>
      <c r="J976" s="340">
        <v>58590</v>
      </c>
      <c r="K976" s="569">
        <f t="shared" si="106"/>
        <v>937440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  <c r="AE976" s="573"/>
    </row>
    <row r="977" spans="1:31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7"/>
        <v>1</v>
      </c>
      <c r="C977" s="349">
        <f t="shared" si="105"/>
        <v>42758</v>
      </c>
      <c r="D977" s="349"/>
      <c r="E977" s="583">
        <v>42758</v>
      </c>
      <c r="F977" s="279" t="s">
        <v>691</v>
      </c>
      <c r="G977" s="348" t="s">
        <v>563</v>
      </c>
      <c r="H977" s="507" t="s">
        <v>865</v>
      </c>
      <c r="I977" s="340">
        <v>12</v>
      </c>
      <c r="J977" s="340">
        <v>129948.00000000001</v>
      </c>
      <c r="K977" s="569">
        <f t="shared" si="106"/>
        <v>1559376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  <c r="AE977" s="573"/>
    </row>
    <row r="978" spans="1:31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7"/>
        <v>1</v>
      </c>
      <c r="C978" s="349">
        <f t="shared" si="105"/>
        <v>42758</v>
      </c>
      <c r="D978" s="349"/>
      <c r="E978" s="583">
        <v>42758</v>
      </c>
      <c r="F978" s="279" t="s">
        <v>683</v>
      </c>
      <c r="G978" s="348" t="s">
        <v>563</v>
      </c>
      <c r="H978" s="507" t="s">
        <v>865</v>
      </c>
      <c r="I978" s="340">
        <v>48</v>
      </c>
      <c r="J978" s="340">
        <v>37787.200000000004</v>
      </c>
      <c r="K978" s="569">
        <f t="shared" si="106"/>
        <v>1813786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31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7"/>
        <v>1</v>
      </c>
      <c r="C979" s="349">
        <f t="shared" si="105"/>
        <v>42758</v>
      </c>
      <c r="D979" s="349"/>
      <c r="E979" s="583">
        <v>42758</v>
      </c>
      <c r="F979" s="279" t="s">
        <v>692</v>
      </c>
      <c r="G979" s="348" t="s">
        <v>563</v>
      </c>
      <c r="H979" s="507" t="s">
        <v>865</v>
      </c>
      <c r="I979" s="340">
        <v>24</v>
      </c>
      <c r="J979" s="340">
        <v>37089.08</v>
      </c>
      <c r="K979" s="569">
        <f t="shared" si="106"/>
        <v>890138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</row>
    <row r="980" spans="1:31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7"/>
        <v>1</v>
      </c>
      <c r="C980" s="349">
        <f t="shared" si="105"/>
        <v>42758</v>
      </c>
      <c r="D980" s="349"/>
      <c r="E980" s="583">
        <v>42758</v>
      </c>
      <c r="F980" s="279" t="s">
        <v>693</v>
      </c>
      <c r="G980" s="348" t="s">
        <v>563</v>
      </c>
      <c r="H980" s="507" t="s">
        <v>865</v>
      </c>
      <c r="I980" s="340">
        <v>6</v>
      </c>
      <c r="J980" s="340">
        <v>114450</v>
      </c>
      <c r="K980" s="569">
        <f t="shared" si="106"/>
        <v>686700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  <c r="AE980" s="573"/>
    </row>
    <row r="981" spans="1:31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7"/>
        <v>1</v>
      </c>
      <c r="C981" s="349">
        <f t="shared" si="105"/>
        <v>42758</v>
      </c>
      <c r="D981" s="349"/>
      <c r="E981" s="583">
        <v>42758</v>
      </c>
      <c r="F981" s="279" t="s">
        <v>694</v>
      </c>
      <c r="G981" s="348" t="s">
        <v>563</v>
      </c>
      <c r="H981" s="507" t="s">
        <v>865</v>
      </c>
      <c r="I981" s="340">
        <v>6</v>
      </c>
      <c r="J981" s="340">
        <v>118540.8</v>
      </c>
      <c r="K981" s="569">
        <f t="shared" si="106"/>
        <v>711245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  <c r="AE981" s="573"/>
    </row>
    <row r="982" spans="1:31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7"/>
        <v>1</v>
      </c>
      <c r="C982" s="349">
        <f t="shared" si="105"/>
        <v>42758</v>
      </c>
      <c r="D982" s="349"/>
      <c r="E982" s="583">
        <v>42758</v>
      </c>
      <c r="F982" s="279" t="s">
        <v>695</v>
      </c>
      <c r="G982" s="348" t="s">
        <v>563</v>
      </c>
      <c r="H982" s="507" t="s">
        <v>865</v>
      </c>
      <c r="I982" s="340">
        <v>6</v>
      </c>
      <c r="J982" s="340">
        <v>48174</v>
      </c>
      <c r="K982" s="569">
        <f t="shared" si="106"/>
        <v>289044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  <c r="AE982" s="573"/>
    </row>
    <row r="983" spans="1:31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7"/>
        <v>1</v>
      </c>
      <c r="C983" s="349">
        <f t="shared" si="105"/>
        <v>42758</v>
      </c>
      <c r="D983" s="349"/>
      <c r="E983" s="583">
        <v>42758</v>
      </c>
      <c r="F983" s="279" t="s">
        <v>696</v>
      </c>
      <c r="G983" s="348" t="s">
        <v>563</v>
      </c>
      <c r="H983" s="507" t="s">
        <v>865</v>
      </c>
      <c r="I983" s="340">
        <v>65</v>
      </c>
      <c r="J983" s="340">
        <v>19431</v>
      </c>
      <c r="K983" s="569">
        <f t="shared" si="106"/>
        <v>1263015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  <c r="AE983" s="573"/>
    </row>
    <row r="984" spans="1:31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7"/>
        <v>1</v>
      </c>
      <c r="C984" s="349">
        <f t="shared" si="105"/>
        <v>42758</v>
      </c>
      <c r="D984" s="349"/>
      <c r="E984" s="583">
        <v>42758</v>
      </c>
      <c r="F984" s="279" t="s">
        <v>697</v>
      </c>
      <c r="G984" s="348" t="s">
        <v>563</v>
      </c>
      <c r="H984" s="507" t="s">
        <v>865</v>
      </c>
      <c r="I984" s="340">
        <v>22</v>
      </c>
      <c r="J984" s="340">
        <v>88297.920000000013</v>
      </c>
      <c r="K984" s="569">
        <f t="shared" si="106"/>
        <v>1942554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  <c r="AE984" s="573"/>
    </row>
    <row r="985" spans="1:31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7"/>
        <v>1</v>
      </c>
      <c r="C985" s="349">
        <f t="shared" si="105"/>
        <v>42758</v>
      </c>
      <c r="D985" s="349"/>
      <c r="E985" s="583">
        <v>42758</v>
      </c>
      <c r="F985" s="279" t="s">
        <v>698</v>
      </c>
      <c r="G985" s="348" t="s">
        <v>563</v>
      </c>
      <c r="H985" s="507" t="s">
        <v>865</v>
      </c>
      <c r="I985" s="340">
        <v>12</v>
      </c>
      <c r="J985" s="340">
        <v>62407.80000000001</v>
      </c>
      <c r="K985" s="569">
        <f t="shared" si="106"/>
        <v>748894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31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7"/>
        <v>1</v>
      </c>
      <c r="C986" s="349">
        <f t="shared" si="105"/>
        <v>42758</v>
      </c>
      <c r="D986" s="349"/>
      <c r="E986" s="583">
        <v>42758</v>
      </c>
      <c r="F986" s="279" t="s">
        <v>699</v>
      </c>
      <c r="G986" s="348" t="s">
        <v>563</v>
      </c>
      <c r="H986" s="507" t="s">
        <v>865</v>
      </c>
      <c r="I986" s="340">
        <v>12</v>
      </c>
      <c r="J986" s="340">
        <v>147063</v>
      </c>
      <c r="K986" s="569">
        <f t="shared" si="106"/>
        <v>1764756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31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7"/>
        <v>1</v>
      </c>
      <c r="C987" s="349">
        <f t="shared" si="105"/>
        <v>42758</v>
      </c>
      <c r="D987" s="349"/>
      <c r="E987" s="583">
        <v>42758</v>
      </c>
      <c r="F987" s="279" t="s">
        <v>700</v>
      </c>
      <c r="G987" s="348" t="s">
        <v>563</v>
      </c>
      <c r="H987" s="507" t="s">
        <v>865</v>
      </c>
      <c r="I987" s="340">
        <v>12</v>
      </c>
      <c r="J987" s="340">
        <v>46851.000000000007</v>
      </c>
      <c r="K987" s="569">
        <f t="shared" si="106"/>
        <v>562212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</row>
    <row r="988" spans="1:31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7"/>
        <v>1</v>
      </c>
      <c r="C988" s="349">
        <f t="shared" si="105"/>
        <v>42758</v>
      </c>
      <c r="D988" s="349"/>
      <c r="E988" s="583">
        <v>42758</v>
      </c>
      <c r="F988" s="279" t="s">
        <v>701</v>
      </c>
      <c r="G988" s="348" t="s">
        <v>563</v>
      </c>
      <c r="H988" s="507" t="s">
        <v>865</v>
      </c>
      <c r="I988" s="340">
        <v>8</v>
      </c>
      <c r="J988" s="340">
        <v>112728</v>
      </c>
      <c r="K988" s="569">
        <f t="shared" si="106"/>
        <v>901824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  <c r="AE988" s="573"/>
    </row>
    <row r="989" spans="1:31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7"/>
        <v>1</v>
      </c>
      <c r="C989" s="349">
        <f t="shared" si="105"/>
        <v>42758</v>
      </c>
      <c r="D989" s="349"/>
      <c r="E989" s="583">
        <v>42758</v>
      </c>
      <c r="F989" s="279" t="s">
        <v>702</v>
      </c>
      <c r="G989" s="348" t="s">
        <v>563</v>
      </c>
      <c r="H989" s="507" t="s">
        <v>865</v>
      </c>
      <c r="I989" s="340">
        <v>4</v>
      </c>
      <c r="J989" s="340">
        <v>49480.200000000004</v>
      </c>
      <c r="K989" s="569">
        <f t="shared" si="106"/>
        <v>197921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  <c r="AB989" s="573"/>
      <c r="AE989" s="573"/>
    </row>
    <row r="990" spans="1:31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7"/>
        <v>1</v>
      </c>
      <c r="C990" s="349">
        <f t="shared" si="105"/>
        <v>42758</v>
      </c>
      <c r="D990" s="574"/>
      <c r="E990" s="310">
        <v>42758</v>
      </c>
      <c r="F990" s="280" t="s">
        <v>703</v>
      </c>
      <c r="G990" s="577" t="s">
        <v>563</v>
      </c>
      <c r="H990" s="507" t="s">
        <v>865</v>
      </c>
      <c r="I990" s="340">
        <v>8</v>
      </c>
      <c r="J990" s="340">
        <v>69350.399999999994</v>
      </c>
      <c r="K990" s="569">
        <f t="shared" si="106"/>
        <v>554803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</row>
    <row r="991" spans="1:31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7"/>
        <v>1</v>
      </c>
      <c r="C991" s="349">
        <f t="shared" si="105"/>
        <v>42758</v>
      </c>
      <c r="D991" s="574"/>
      <c r="E991" s="583">
        <v>42758</v>
      </c>
      <c r="F991" s="279" t="s">
        <v>665</v>
      </c>
      <c r="G991" s="577" t="s">
        <v>563</v>
      </c>
      <c r="H991" s="507" t="s">
        <v>865</v>
      </c>
      <c r="I991" s="340">
        <v>4</v>
      </c>
      <c r="J991" s="340">
        <v>44814</v>
      </c>
      <c r="K991" s="569">
        <f t="shared" si="106"/>
        <v>179256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</row>
    <row r="992" spans="1:31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7"/>
        <v>1</v>
      </c>
      <c r="C992" s="349">
        <f t="shared" si="105"/>
        <v>42758</v>
      </c>
      <c r="D992" s="349"/>
      <c r="E992" s="583">
        <v>42758</v>
      </c>
      <c r="F992" s="279" t="s">
        <v>704</v>
      </c>
      <c r="G992" s="348" t="s">
        <v>563</v>
      </c>
      <c r="H992" s="507" t="s">
        <v>865</v>
      </c>
      <c r="I992" s="340">
        <v>20</v>
      </c>
      <c r="J992" s="340">
        <v>79332.161999999997</v>
      </c>
      <c r="K992" s="569">
        <f t="shared" si="106"/>
        <v>1586643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28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7"/>
        <v>1</v>
      </c>
      <c r="C993" s="349">
        <f t="shared" si="105"/>
        <v>42758</v>
      </c>
      <c r="D993" s="349"/>
      <c r="E993" s="583">
        <v>42758</v>
      </c>
      <c r="F993" s="279" t="s">
        <v>705</v>
      </c>
      <c r="G993" s="348" t="s">
        <v>563</v>
      </c>
      <c r="H993" s="507" t="s">
        <v>865</v>
      </c>
      <c r="I993" s="340">
        <v>20</v>
      </c>
      <c r="J993" s="340">
        <v>112639.833</v>
      </c>
      <c r="K993" s="569">
        <f t="shared" si="106"/>
        <v>2252797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28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7"/>
        <v>1</v>
      </c>
      <c r="C994" s="349">
        <f t="shared" si="105"/>
        <v>42758</v>
      </c>
      <c r="D994" s="574"/>
      <c r="E994" s="585">
        <v>42758</v>
      </c>
      <c r="F994" s="279" t="s">
        <v>706</v>
      </c>
      <c r="G994" s="575" t="s">
        <v>563</v>
      </c>
      <c r="H994" s="507" t="s">
        <v>865</v>
      </c>
      <c r="I994" s="340">
        <v>72</v>
      </c>
      <c r="J994" s="340">
        <v>29092.800000000003</v>
      </c>
      <c r="K994" s="569">
        <f t="shared" si="106"/>
        <v>2094682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28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7"/>
        <v>1</v>
      </c>
      <c r="C995" s="349">
        <f t="shared" si="105"/>
        <v>42758</v>
      </c>
      <c r="D995" s="574"/>
      <c r="E995" s="585">
        <v>42758</v>
      </c>
      <c r="F995" s="279" t="s">
        <v>707</v>
      </c>
      <c r="G995" s="575" t="s">
        <v>563</v>
      </c>
      <c r="H995" s="507" t="s">
        <v>865</v>
      </c>
      <c r="I995" s="340">
        <v>8</v>
      </c>
      <c r="J995" s="340">
        <v>65007.600000000006</v>
      </c>
      <c r="K995" s="569">
        <f t="shared" si="106"/>
        <v>520061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  <c r="AB995" s="573"/>
    </row>
    <row r="996" spans="1:28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7"/>
        <v>1</v>
      </c>
      <c r="C996" s="349">
        <f t="shared" si="105"/>
        <v>42758</v>
      </c>
      <c r="D996" s="574"/>
      <c r="E996" s="585">
        <v>42758</v>
      </c>
      <c r="F996" s="279" t="s">
        <v>708</v>
      </c>
      <c r="G996" s="575" t="s">
        <v>563</v>
      </c>
      <c r="H996" s="507" t="s">
        <v>865</v>
      </c>
      <c r="I996" s="340">
        <v>15</v>
      </c>
      <c r="J996" s="340">
        <v>76910.400000000009</v>
      </c>
      <c r="K996" s="569">
        <f t="shared" si="106"/>
        <v>1153656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  <c r="AB996" s="573"/>
    </row>
    <row r="997" spans="1:28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7"/>
        <v>1</v>
      </c>
      <c r="C997" s="349">
        <f t="shared" si="105"/>
        <v>42758</v>
      </c>
      <c r="D997" s="574"/>
      <c r="E997" s="585">
        <v>42758</v>
      </c>
      <c r="F997" s="279" t="s">
        <v>709</v>
      </c>
      <c r="G997" s="575" t="s">
        <v>563</v>
      </c>
      <c r="H997" s="507" t="s">
        <v>865</v>
      </c>
      <c r="I997" s="340">
        <v>30</v>
      </c>
      <c r="J997" s="340">
        <v>51566</v>
      </c>
      <c r="K997" s="569">
        <f t="shared" si="106"/>
        <v>1546980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  <c r="AB997" s="573"/>
    </row>
    <row r="998" spans="1:28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7"/>
        <v>1</v>
      </c>
      <c r="C998" s="349">
        <f t="shared" si="105"/>
        <v>42758</v>
      </c>
      <c r="D998" s="574"/>
      <c r="E998" s="585">
        <v>42758</v>
      </c>
      <c r="F998" s="279" t="s">
        <v>710</v>
      </c>
      <c r="G998" s="575" t="s">
        <v>563</v>
      </c>
      <c r="H998" s="507" t="s">
        <v>865</v>
      </c>
      <c r="I998" s="340">
        <v>15</v>
      </c>
      <c r="J998" s="340">
        <v>79275.000000000015</v>
      </c>
      <c r="K998" s="569">
        <f t="shared" si="106"/>
        <v>1189125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  <c r="AB998" s="573"/>
    </row>
    <row r="999" spans="1:28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7"/>
        <v>1</v>
      </c>
      <c r="C999" s="349">
        <f t="shared" ref="C999:C1065" si="108">E999</f>
        <v>42758</v>
      </c>
      <c r="D999" s="574"/>
      <c r="E999" s="585">
        <v>42758</v>
      </c>
      <c r="F999" s="279" t="s">
        <v>711</v>
      </c>
      <c r="G999" s="575" t="s">
        <v>563</v>
      </c>
      <c r="H999" s="507" t="s">
        <v>865</v>
      </c>
      <c r="I999" s="340">
        <v>20</v>
      </c>
      <c r="J999" s="340">
        <v>53614.593000000001</v>
      </c>
      <c r="K999" s="569">
        <f t="shared" si="106"/>
        <v>1072292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  <c r="AB999" s="573"/>
    </row>
    <row r="1000" spans="1:28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7"/>
        <v>1</v>
      </c>
      <c r="C1000" s="349">
        <f t="shared" si="108"/>
        <v>42758</v>
      </c>
      <c r="D1000" s="574"/>
      <c r="E1000" s="585">
        <v>42758</v>
      </c>
      <c r="F1000" s="279" t="s">
        <v>712</v>
      </c>
      <c r="G1000" s="575" t="s">
        <v>563</v>
      </c>
      <c r="H1000" s="507" t="s">
        <v>865</v>
      </c>
      <c r="I1000" s="340">
        <v>30</v>
      </c>
      <c r="J1000" s="340">
        <v>66599</v>
      </c>
      <c r="K1000" s="569">
        <f t="shared" si="106"/>
        <v>1997970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</row>
    <row r="1001" spans="1:28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7"/>
        <v>1</v>
      </c>
      <c r="C1001" s="349">
        <f t="shared" si="108"/>
        <v>42758</v>
      </c>
      <c r="D1001" s="574"/>
      <c r="E1001" s="585">
        <v>42758</v>
      </c>
      <c r="F1001" s="279" t="s">
        <v>712</v>
      </c>
      <c r="G1001" s="575" t="s">
        <v>563</v>
      </c>
      <c r="H1001" s="507" t="s">
        <v>865</v>
      </c>
      <c r="I1001" s="340">
        <v>18</v>
      </c>
      <c r="J1001" s="340">
        <v>70086</v>
      </c>
      <c r="K1001" s="569">
        <f t="shared" si="106"/>
        <v>1261548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</row>
    <row r="1002" spans="1:28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7"/>
        <v>1</v>
      </c>
      <c r="C1002" s="349">
        <f t="shared" si="108"/>
        <v>42758</v>
      </c>
      <c r="D1002" s="574"/>
      <c r="E1002" s="585">
        <v>42758</v>
      </c>
      <c r="F1002" s="279" t="s">
        <v>713</v>
      </c>
      <c r="G1002" s="575" t="s">
        <v>563</v>
      </c>
      <c r="H1002" s="507" t="s">
        <v>865</v>
      </c>
      <c r="I1002" s="340">
        <v>4</v>
      </c>
      <c r="J1002" s="340">
        <v>82895</v>
      </c>
      <c r="K1002" s="569">
        <f t="shared" si="106"/>
        <v>331580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28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7"/>
        <v>1</v>
      </c>
      <c r="C1003" s="349">
        <f t="shared" si="108"/>
        <v>42758</v>
      </c>
      <c r="D1003" s="574"/>
      <c r="E1003" s="585">
        <v>42758</v>
      </c>
      <c r="F1003" s="279" t="s">
        <v>714</v>
      </c>
      <c r="G1003" s="575" t="s">
        <v>563</v>
      </c>
      <c r="H1003" s="507" t="s">
        <v>865</v>
      </c>
      <c r="I1003" s="340">
        <v>8</v>
      </c>
      <c r="J1003" s="340">
        <v>99792</v>
      </c>
      <c r="K1003" s="569">
        <f t="shared" si="106"/>
        <v>798336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28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7"/>
        <v>1</v>
      </c>
      <c r="C1004" s="349">
        <f t="shared" si="108"/>
        <v>42758</v>
      </c>
      <c r="D1004" s="574"/>
      <c r="E1004" s="585">
        <v>42758</v>
      </c>
      <c r="F1004" s="279" t="s">
        <v>715</v>
      </c>
      <c r="G1004" s="575" t="s">
        <v>563</v>
      </c>
      <c r="H1004" s="507" t="s">
        <v>865</v>
      </c>
      <c r="I1004" s="340">
        <v>7</v>
      </c>
      <c r="J1004" s="340">
        <v>64474</v>
      </c>
      <c r="K1004" s="569">
        <f t="shared" si="106"/>
        <v>451318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</row>
    <row r="1005" spans="1:28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7"/>
        <v>1</v>
      </c>
      <c r="C1005" s="349">
        <f t="shared" si="108"/>
        <v>42758</v>
      </c>
      <c r="D1005" s="574"/>
      <c r="E1005" s="585">
        <v>42758</v>
      </c>
      <c r="F1005" s="279" t="s">
        <v>716</v>
      </c>
      <c r="G1005" s="575" t="s">
        <v>563</v>
      </c>
      <c r="H1005" s="507" t="s">
        <v>865</v>
      </c>
      <c r="I1005" s="340">
        <v>4</v>
      </c>
      <c r="J1005" s="340">
        <v>107419</v>
      </c>
      <c r="K1005" s="569">
        <f t="shared" ref="K1005:K1071" si="109">ROUND(I1005*J1005,0)</f>
        <v>429676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</row>
    <row r="1006" spans="1:28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7"/>
        <v>1</v>
      </c>
      <c r="C1006" s="349">
        <f t="shared" si="108"/>
        <v>42758</v>
      </c>
      <c r="D1006" s="574"/>
      <c r="E1006" s="585">
        <v>42758</v>
      </c>
      <c r="F1006" s="279" t="s">
        <v>717</v>
      </c>
      <c r="G1006" s="575" t="s">
        <v>563</v>
      </c>
      <c r="H1006" s="507" t="s">
        <v>865</v>
      </c>
      <c r="I1006" s="340">
        <v>12</v>
      </c>
      <c r="J1006" s="340">
        <v>45864</v>
      </c>
      <c r="K1006" s="569">
        <f t="shared" si="109"/>
        <v>550368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</row>
    <row r="1007" spans="1:28" s="539" customFormat="1" ht="15.75" customHeight="1">
      <c r="A1007" s="567" t="str">
        <f>IF(B1007&lt;&gt;"",IF(AND(B1007&gt;=_TM1,B1007&lt;=_TM2,OR(TH!L1007="1111",TH!M1007="1111")),TH!D1007,""),"")</f>
        <v/>
      </c>
      <c r="B1007" s="568">
        <f t="shared" si="107"/>
        <v>1</v>
      </c>
      <c r="C1007" s="349">
        <f t="shared" si="108"/>
        <v>42758</v>
      </c>
      <c r="D1007" s="574"/>
      <c r="E1007" s="585">
        <v>42758</v>
      </c>
      <c r="F1007" s="279" t="s">
        <v>718</v>
      </c>
      <c r="G1007" s="575" t="s">
        <v>563</v>
      </c>
      <c r="H1007" s="507" t="s">
        <v>865</v>
      </c>
      <c r="I1007" s="340">
        <v>6</v>
      </c>
      <c r="J1007" s="340">
        <v>48019</v>
      </c>
      <c r="K1007" s="569">
        <f t="shared" si="109"/>
        <v>288114</v>
      </c>
      <c r="L1007" s="576" t="s">
        <v>160</v>
      </c>
      <c r="M1007" s="576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2"/>
      <c r="AB1007" s="573"/>
    </row>
    <row r="1008" spans="1:28" s="539" customFormat="1" ht="15.75" customHeight="1">
      <c r="A1008" s="567" t="str">
        <f>IF(B1008&lt;&gt;"",IF(AND(B1008&gt;=_TM1,B1008&lt;=_TM2,OR(TH!L1008="1111",TH!M1008="1111")),TH!D1008,""),"")</f>
        <v/>
      </c>
      <c r="B1008" s="568">
        <f t="shared" si="107"/>
        <v>1</v>
      </c>
      <c r="C1008" s="349">
        <f t="shared" si="108"/>
        <v>42758</v>
      </c>
      <c r="D1008" s="574"/>
      <c r="E1008" s="585">
        <v>42758</v>
      </c>
      <c r="F1008" s="279" t="s">
        <v>719</v>
      </c>
      <c r="G1008" s="575" t="s">
        <v>563</v>
      </c>
      <c r="H1008" s="507" t="s">
        <v>865</v>
      </c>
      <c r="I1008" s="340">
        <v>70</v>
      </c>
      <c r="J1008" s="340">
        <v>14722</v>
      </c>
      <c r="K1008" s="569">
        <f t="shared" si="109"/>
        <v>1030540</v>
      </c>
      <c r="L1008" s="576" t="s">
        <v>160</v>
      </c>
      <c r="M1008" s="576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2"/>
      <c r="AB1008" s="573"/>
    </row>
    <row r="1009" spans="1:31" s="539" customFormat="1" ht="15.75" customHeight="1">
      <c r="A1009" s="567" t="str">
        <f>IF(B1009&lt;&gt;"",IF(AND(B1009&gt;=_TM1,B1009&lt;=_TM2,OR(TH!L1009="1111",TH!M1009="1111")),TH!D1009,""),"")</f>
        <v/>
      </c>
      <c r="B1009" s="568">
        <f t="shared" si="107"/>
        <v>1</v>
      </c>
      <c r="C1009" s="349">
        <f t="shared" si="108"/>
        <v>42758</v>
      </c>
      <c r="D1009" s="574"/>
      <c r="E1009" s="585">
        <v>42758</v>
      </c>
      <c r="F1009" s="279" t="s">
        <v>720</v>
      </c>
      <c r="G1009" s="575" t="s">
        <v>563</v>
      </c>
      <c r="H1009" s="507" t="s">
        <v>865</v>
      </c>
      <c r="I1009" s="340">
        <v>56</v>
      </c>
      <c r="J1009" s="340">
        <v>19395</v>
      </c>
      <c r="K1009" s="569">
        <f t="shared" si="109"/>
        <v>1086120</v>
      </c>
      <c r="L1009" s="576" t="s">
        <v>160</v>
      </c>
      <c r="M1009" s="576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2"/>
      <c r="AB1009" s="573"/>
    </row>
    <row r="1010" spans="1:31" s="539" customFormat="1" ht="15.75" customHeight="1">
      <c r="A1010" s="567" t="str">
        <f>IF(B1010&lt;&gt;"",IF(AND(B1010&gt;=_TM1,B1010&lt;=_TM2,OR(TH!L1010="1111",TH!M1010="1111")),TH!D1010,""),"")</f>
        <v/>
      </c>
      <c r="B1010" s="568">
        <f t="shared" si="107"/>
        <v>1</v>
      </c>
      <c r="C1010" s="349">
        <f t="shared" si="108"/>
        <v>42758</v>
      </c>
      <c r="D1010" s="574"/>
      <c r="E1010" s="585">
        <v>42758</v>
      </c>
      <c r="F1010" s="279" t="s">
        <v>721</v>
      </c>
      <c r="G1010" s="575" t="s">
        <v>563</v>
      </c>
      <c r="H1010" s="507" t="s">
        <v>865</v>
      </c>
      <c r="I1010" s="340">
        <v>3</v>
      </c>
      <c r="J1010" s="340">
        <v>40018</v>
      </c>
      <c r="K1010" s="569">
        <f t="shared" si="109"/>
        <v>120054</v>
      </c>
      <c r="L1010" s="576" t="s">
        <v>160</v>
      </c>
      <c r="M1010" s="576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2"/>
      <c r="AB1010" s="573"/>
    </row>
    <row r="1011" spans="1:31" s="539" customFormat="1" ht="15.75" customHeight="1">
      <c r="A1011" s="567" t="str">
        <f>IF(B1011&lt;&gt;"",IF(AND(B1011&gt;=_TM1,B1011&lt;=_TM2,OR(TH!L1011="1111",TH!M1011="1111")),TH!D1011,""),"")</f>
        <v/>
      </c>
      <c r="B1011" s="568">
        <f t="shared" si="107"/>
        <v>1</v>
      </c>
      <c r="C1011" s="349">
        <f t="shared" si="108"/>
        <v>42758</v>
      </c>
      <c r="D1011" s="574"/>
      <c r="E1011" s="585">
        <v>42758</v>
      </c>
      <c r="F1011" s="279" t="s">
        <v>722</v>
      </c>
      <c r="G1011" s="575" t="s">
        <v>563</v>
      </c>
      <c r="H1011" s="507" t="s">
        <v>865</v>
      </c>
      <c r="I1011" s="340">
        <v>144</v>
      </c>
      <c r="J1011" s="340">
        <v>8712</v>
      </c>
      <c r="K1011" s="569">
        <f t="shared" si="109"/>
        <v>1254528</v>
      </c>
      <c r="L1011" s="576" t="s">
        <v>160</v>
      </c>
      <c r="M1011" s="576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2"/>
      <c r="AB1011" s="573"/>
    </row>
    <row r="1012" spans="1:31" s="539" customFormat="1" ht="15.75" customHeight="1">
      <c r="A1012" s="567" t="str">
        <f>IF(B1012&lt;&gt;"",IF(AND(B1012&gt;=_TM1,B1012&lt;=_TM2,OR(TH!L1012="1111",TH!M1012="1111")),TH!D1012,""),"")</f>
        <v/>
      </c>
      <c r="B1012" s="568">
        <f t="shared" si="107"/>
        <v>1</v>
      </c>
      <c r="C1012" s="349">
        <f t="shared" si="108"/>
        <v>42758</v>
      </c>
      <c r="D1012" s="574"/>
      <c r="E1012" s="585">
        <v>42758</v>
      </c>
      <c r="F1012" s="279" t="s">
        <v>723</v>
      </c>
      <c r="G1012" s="575" t="s">
        <v>563</v>
      </c>
      <c r="H1012" s="507" t="s">
        <v>865</v>
      </c>
      <c r="I1012" s="340">
        <v>176</v>
      </c>
      <c r="J1012" s="340">
        <v>7643</v>
      </c>
      <c r="K1012" s="569">
        <f t="shared" si="109"/>
        <v>1345168</v>
      </c>
      <c r="L1012" s="576" t="s">
        <v>160</v>
      </c>
      <c r="M1012" s="576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2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07"/>
        <v>1</v>
      </c>
      <c r="C1013" s="349">
        <f t="shared" si="108"/>
        <v>42758</v>
      </c>
      <c r="D1013" s="574"/>
      <c r="E1013" s="310">
        <v>42758</v>
      </c>
      <c r="F1013" s="280" t="s">
        <v>724</v>
      </c>
      <c r="G1013" s="577" t="s">
        <v>563</v>
      </c>
      <c r="H1013" s="507" t="s">
        <v>865</v>
      </c>
      <c r="I1013" s="340">
        <v>100</v>
      </c>
      <c r="J1013" s="340">
        <v>9464</v>
      </c>
      <c r="K1013" s="569">
        <f t="shared" si="109"/>
        <v>946400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07"/>
        <v>1</v>
      </c>
      <c r="C1014" s="349">
        <f t="shared" si="108"/>
        <v>42758</v>
      </c>
      <c r="D1014" s="574"/>
      <c r="E1014" s="583">
        <v>42758</v>
      </c>
      <c r="F1014" s="280" t="s">
        <v>725</v>
      </c>
      <c r="G1014" s="577" t="s">
        <v>563</v>
      </c>
      <c r="H1014" s="507" t="s">
        <v>865</v>
      </c>
      <c r="I1014" s="340">
        <v>320</v>
      </c>
      <c r="J1014" s="340">
        <v>7793</v>
      </c>
      <c r="K1014" s="569">
        <f t="shared" si="109"/>
        <v>2493760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07"/>
        <v>1</v>
      </c>
      <c r="C1015" s="349">
        <f t="shared" si="108"/>
        <v>42758</v>
      </c>
      <c r="D1015" s="574"/>
      <c r="E1015" s="583">
        <v>42758</v>
      </c>
      <c r="F1015" s="280" t="s">
        <v>726</v>
      </c>
      <c r="G1015" s="577" t="s">
        <v>563</v>
      </c>
      <c r="H1015" s="507" t="s">
        <v>865</v>
      </c>
      <c r="I1015" s="340">
        <v>35</v>
      </c>
      <c r="J1015" s="340">
        <v>22494</v>
      </c>
      <c r="K1015" s="569">
        <f t="shared" si="109"/>
        <v>787290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07"/>
        <v>1</v>
      </c>
      <c r="C1016" s="349">
        <f t="shared" si="108"/>
        <v>42758</v>
      </c>
      <c r="D1016" s="574"/>
      <c r="E1016" s="583">
        <v>42758</v>
      </c>
      <c r="F1016" s="280" t="s">
        <v>727</v>
      </c>
      <c r="G1016" s="577" t="s">
        <v>563</v>
      </c>
      <c r="H1016" s="507" t="s">
        <v>865</v>
      </c>
      <c r="I1016" s="340">
        <v>50</v>
      </c>
      <c r="J1016" s="340">
        <v>15522</v>
      </c>
      <c r="K1016" s="569">
        <f t="shared" si="109"/>
        <v>776100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07"/>
        <v>1</v>
      </c>
      <c r="C1017" s="349">
        <f t="shared" si="108"/>
        <v>42758</v>
      </c>
      <c r="D1017" s="349"/>
      <c r="E1017" s="583">
        <v>42758</v>
      </c>
      <c r="F1017" s="279" t="s">
        <v>728</v>
      </c>
      <c r="G1017" s="348" t="s">
        <v>563</v>
      </c>
      <c r="H1017" s="507" t="s">
        <v>865</v>
      </c>
      <c r="I1017" s="340">
        <v>126</v>
      </c>
      <c r="J1017" s="340">
        <v>10198</v>
      </c>
      <c r="K1017" s="569">
        <f t="shared" si="109"/>
        <v>1284948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  <c r="AE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07"/>
        <v>1</v>
      </c>
      <c r="C1018" s="349">
        <f t="shared" si="108"/>
        <v>42758</v>
      </c>
      <c r="D1018" s="349"/>
      <c r="E1018" s="583">
        <v>42758</v>
      </c>
      <c r="F1018" s="279" t="s">
        <v>729</v>
      </c>
      <c r="G1018" s="348" t="s">
        <v>563</v>
      </c>
      <c r="H1018" s="507" t="s">
        <v>865</v>
      </c>
      <c r="I1018" s="340">
        <v>72</v>
      </c>
      <c r="J1018" s="340">
        <v>11806</v>
      </c>
      <c r="K1018" s="569">
        <f t="shared" si="109"/>
        <v>850032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  <c r="AE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07"/>
        <v>1</v>
      </c>
      <c r="C1019" s="349">
        <f t="shared" si="108"/>
        <v>42758</v>
      </c>
      <c r="D1019" s="349"/>
      <c r="E1019" s="583">
        <v>42758</v>
      </c>
      <c r="F1019" s="279" t="s">
        <v>730</v>
      </c>
      <c r="G1019" s="348" t="s">
        <v>563</v>
      </c>
      <c r="H1019" s="507" t="s">
        <v>865</v>
      </c>
      <c r="I1019" s="340">
        <v>120</v>
      </c>
      <c r="J1019" s="340">
        <v>12659</v>
      </c>
      <c r="K1019" s="569">
        <f t="shared" si="109"/>
        <v>1519080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  <c r="AB1019" s="573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07"/>
        <v>1</v>
      </c>
      <c r="C1020" s="349">
        <f t="shared" si="108"/>
        <v>42758</v>
      </c>
      <c r="D1020" s="349"/>
      <c r="E1020" s="583">
        <v>42758</v>
      </c>
      <c r="F1020" s="279" t="s">
        <v>731</v>
      </c>
      <c r="G1020" s="348" t="s">
        <v>563</v>
      </c>
      <c r="H1020" s="507" t="s">
        <v>865</v>
      </c>
      <c r="I1020" s="340">
        <v>117</v>
      </c>
      <c r="J1020" s="340">
        <v>9456</v>
      </c>
      <c r="K1020" s="569">
        <f t="shared" si="109"/>
        <v>1106352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07"/>
        <v>1</v>
      </c>
      <c r="C1021" s="349">
        <f t="shared" si="108"/>
        <v>42759</v>
      </c>
      <c r="D1021" s="349"/>
      <c r="E1021" s="583">
        <v>42759</v>
      </c>
      <c r="F1021" s="279" t="s">
        <v>364</v>
      </c>
      <c r="G1021" s="348" t="s">
        <v>580</v>
      </c>
      <c r="H1021" s="507" t="s">
        <v>865</v>
      </c>
      <c r="I1021" s="340">
        <v>505</v>
      </c>
      <c r="J1021" s="340">
        <v>18245</v>
      </c>
      <c r="K1021" s="569">
        <f t="shared" si="109"/>
        <v>9213725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E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07"/>
        <v>1</v>
      </c>
      <c r="C1022" s="349">
        <f t="shared" si="108"/>
        <v>42759</v>
      </c>
      <c r="D1022" s="349"/>
      <c r="E1022" s="583">
        <v>42759</v>
      </c>
      <c r="F1022" s="279" t="s">
        <v>392</v>
      </c>
      <c r="G1022" s="348" t="s">
        <v>580</v>
      </c>
      <c r="H1022" s="507" t="s">
        <v>865</v>
      </c>
      <c r="I1022" s="340">
        <v>138</v>
      </c>
      <c r="J1022" s="340">
        <v>17809</v>
      </c>
      <c r="K1022" s="569">
        <f t="shared" si="109"/>
        <v>2457642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E1022" s="573"/>
    </row>
    <row r="1023" spans="1:31" s="539" customFormat="1" ht="15.75" customHeight="1">
      <c r="A1023" s="567" t="str">
        <f>IF(B1023&lt;&gt;"",IF(AND(B1023&gt;=_TM1,B1023&lt;=_TM2,OR(TH!L1023="1111",TH!M1023="1111")),TH!D1023,""),"")</f>
        <v/>
      </c>
      <c r="B1023" s="568">
        <f t="shared" si="107"/>
        <v>1</v>
      </c>
      <c r="C1023" s="349">
        <f t="shared" si="108"/>
        <v>42759</v>
      </c>
      <c r="D1023" s="574"/>
      <c r="E1023" s="586">
        <v>42759</v>
      </c>
      <c r="F1023" s="279" t="s">
        <v>393</v>
      </c>
      <c r="G1023" s="578" t="s">
        <v>580</v>
      </c>
      <c r="H1023" s="507" t="s">
        <v>865</v>
      </c>
      <c r="I1023" s="340">
        <v>99</v>
      </c>
      <c r="J1023" s="340">
        <v>19810</v>
      </c>
      <c r="K1023" s="569">
        <f t="shared" si="109"/>
        <v>1961190</v>
      </c>
      <c r="L1023" s="576" t="s">
        <v>160</v>
      </c>
      <c r="M1023" s="576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72"/>
      <c r="AB1023" s="573"/>
      <c r="AD1023" s="573"/>
    </row>
    <row r="1024" spans="1:31" s="617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ref="B1024:B1091" si="110">IF(C1024&lt;&gt;"",MONTH(C1024),"")</f>
        <v>1</v>
      </c>
      <c r="C1024" s="612">
        <f t="shared" si="108"/>
        <v>42739</v>
      </c>
      <c r="D1024" s="555"/>
      <c r="E1024" s="649">
        <v>42739</v>
      </c>
      <c r="F1024" s="618" t="s">
        <v>453</v>
      </c>
      <c r="G1024" s="620" t="s">
        <v>530</v>
      </c>
      <c r="H1024" s="615" t="s">
        <v>866</v>
      </c>
      <c r="I1024" s="559">
        <v>20</v>
      </c>
      <c r="J1024" s="559">
        <v>25594</v>
      </c>
      <c r="K1024" s="616">
        <f t="shared" si="109"/>
        <v>511880</v>
      </c>
      <c r="L1024" s="650" t="s">
        <v>158</v>
      </c>
      <c r="M1024" s="650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7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ref="B1025:B1029" si="111">IF(C1025&lt;&gt;"",MONTH(C1025),"")</f>
        <v>1</v>
      </c>
      <c r="C1025" s="612">
        <f t="shared" ref="C1025:C1029" si="112">E1025</f>
        <v>42753</v>
      </c>
      <c r="D1025" s="555"/>
      <c r="E1025" s="649">
        <v>42753</v>
      </c>
      <c r="F1025" s="618" t="s">
        <v>453</v>
      </c>
      <c r="G1025" s="620" t="s">
        <v>543</v>
      </c>
      <c r="H1025" s="615" t="s">
        <v>866</v>
      </c>
      <c r="I1025" s="559">
        <v>2</v>
      </c>
      <c r="J1025" s="559">
        <v>25594</v>
      </c>
      <c r="K1025" s="616">
        <f t="shared" ref="K1025:K1029" si="113">ROUND(I1025*J1025,0)</f>
        <v>51188</v>
      </c>
      <c r="L1025" s="650" t="s">
        <v>158</v>
      </c>
      <c r="M1025" s="650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7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111"/>
        <v>1</v>
      </c>
      <c r="C1026" s="612">
        <f t="shared" si="112"/>
        <v>42756</v>
      </c>
      <c r="D1026" s="555"/>
      <c r="E1026" s="649">
        <v>42756</v>
      </c>
      <c r="F1026" s="618" t="s">
        <v>453</v>
      </c>
      <c r="G1026" s="620" t="s">
        <v>561</v>
      </c>
      <c r="H1026" s="615" t="s">
        <v>866</v>
      </c>
      <c r="I1026" s="559">
        <v>1</v>
      </c>
      <c r="J1026" s="559">
        <v>25594</v>
      </c>
      <c r="K1026" s="616">
        <f t="shared" si="113"/>
        <v>25594</v>
      </c>
      <c r="L1026" s="650" t="s">
        <v>158</v>
      </c>
      <c r="M1026" s="650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D1026" s="563"/>
    </row>
    <row r="1027" spans="1:31" s="617" customFormat="1" ht="15.75" customHeight="1">
      <c r="A1027" s="553" t="str">
        <f>IF(B1027&lt;&gt;"",IF(AND(B1027&gt;=_TM1,B1027&lt;=_TM2,OR(TH!L1027="1111",TH!M1027="1111")),TH!D1027,""),"")</f>
        <v/>
      </c>
      <c r="B1027" s="554">
        <f t="shared" si="111"/>
        <v>1</v>
      </c>
      <c r="C1027" s="612">
        <f t="shared" si="112"/>
        <v>42756</v>
      </c>
      <c r="D1027" s="612"/>
      <c r="E1027" s="619">
        <v>42756</v>
      </c>
      <c r="F1027" s="613" t="s">
        <v>453</v>
      </c>
      <c r="G1027" s="614" t="s">
        <v>563</v>
      </c>
      <c r="H1027" s="615" t="s">
        <v>866</v>
      </c>
      <c r="I1027" s="559">
        <v>15</v>
      </c>
      <c r="J1027" s="559">
        <v>25594</v>
      </c>
      <c r="K1027" s="616">
        <f t="shared" si="113"/>
        <v>383910</v>
      </c>
      <c r="L1027" s="650" t="s">
        <v>158</v>
      </c>
      <c r="M1027" s="650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62"/>
      <c r="AB1027" s="563"/>
      <c r="AE1027" s="563"/>
    </row>
    <row r="1028" spans="1:31" s="749" customFormat="1" ht="15.75" customHeight="1">
      <c r="A1028" s="743" t="str">
        <f>IF(B1028&lt;&gt;"",IF(AND(B1028&gt;=_TM1,B1028&lt;=_TM2,OR(TH!L1028="1111",TH!M1028="1111")),TH!D1028,""),"")</f>
        <v/>
      </c>
      <c r="B1028" s="744">
        <f t="shared" si="111"/>
        <v>1</v>
      </c>
      <c r="C1028" s="730">
        <f t="shared" si="112"/>
        <v>42741</v>
      </c>
      <c r="D1028" s="730"/>
      <c r="E1028" s="731">
        <v>42741</v>
      </c>
      <c r="F1028" s="732" t="s">
        <v>546</v>
      </c>
      <c r="G1028" s="745" t="s">
        <v>530</v>
      </c>
      <c r="H1028" s="734" t="s">
        <v>972</v>
      </c>
      <c r="I1028" s="735">
        <v>20</v>
      </c>
      <c r="J1028" s="735">
        <v>26789.405674464906</v>
      </c>
      <c r="K1028" s="736">
        <f t="shared" si="113"/>
        <v>535788</v>
      </c>
      <c r="L1028" s="737" t="s">
        <v>318</v>
      </c>
      <c r="M1028" s="737" t="s">
        <v>158</v>
      </c>
      <c r="N1028" s="746" t="str">
        <f>IF(AND('331-CT'!$E$7=TH!H1028,OR(L1028="331",M1028="331")),"331",IF(AND(OR(L1028="131",M1028="131"),H1028='131-CT'!$E$7),"131",""))</f>
        <v/>
      </c>
      <c r="O1028" s="746" t="str">
        <f>IF(AND($B1028&gt;='111'!$N$11,$B1028&lt;='111'!$O$11,OR($L1028=$O$7,$M1028=$O$7)),"x","")</f>
        <v/>
      </c>
      <c r="P1028" s="746" t="str">
        <f>IF(AND($L1028=$O$7,$B1028&lt;'111'!$N$11),"x","")</f>
        <v/>
      </c>
      <c r="Q1028" s="746" t="str">
        <f>IF(AND($M1028=$O$7,$B1028&lt;'111'!$N$11),"x","")</f>
        <v/>
      </c>
      <c r="R1028" s="746" t="str">
        <f>IF(ISERROR(FIND('112'!$M$9,G1028,1)),"",IF((AND(FIND('112'!$M$9,G1028,1)&gt;=1,$B1028&gt;='112'!$N$8,$B1028&lt;='112'!$O$8,OR($L1028='112'!$I$6,$M1028='112'!$I$6))),"x",""))</f>
        <v/>
      </c>
      <c r="S1028" s="746" t="str">
        <f>IF(ISERROR(FIND('112'!$M$9,G1028,1)),"",IF((AND(LEFT(G1028,2)=LEFT('112'!$M$9,2),B1028&lt;'112'!$N$8,$L1028='112'!$I$6)),"x",""))</f>
        <v/>
      </c>
      <c r="T1028" s="746" t="str">
        <f>IF(ISERROR(FIND('112'!$M$9,G1028,1)),"",IF((AND(RIGHT(G1028,2)=RIGHT('112'!$M$9,2),B1028&lt;'112'!$N$8,$M1028='112'!$I$6)),"x",""))</f>
        <v/>
      </c>
      <c r="U1028" s="746" t="str">
        <f>IF(AND(B1028&gt;='IN-NX'!$P$3,B1028&lt;='IN-NX'!$Q$3,'IN-NX'!$D$7=D1028,OR(LEFT(L1028,2)="15",AND(LEFT(M1028,2)&lt;&gt;"15",LEFT(M1028,2)&lt;&gt;"33"))),"x","")</f>
        <v/>
      </c>
      <c r="V1028" s="746" t="str">
        <f>IF(AND(OR(LEFT(TH!L1028,2)="15",LEFT(TH!M1028,2)="15"),'152-CT'!$J$8=TH!F1028),"x","")</f>
        <v/>
      </c>
      <c r="W1028" s="746" t="str">
        <f>IF(AND(OR(LEFT(TH!L1028,2)="15",LEFT(TH!M1028,2)="15"),TK!$E$7=TH!F1028),"x","")</f>
        <v/>
      </c>
      <c r="X1028" s="746" t="str">
        <f>IF(AND('341-CT'!$E$9=H1028,OR(LEFT(L1028,3)=$X$7,LEFT(M1028,3)=$X$7)),"x","")</f>
        <v/>
      </c>
      <c r="Y1028" s="746" t="str">
        <f>IF(OR(TH!L1028=TH!$Y$7,M1028=TH!$Y$7),"x","")</f>
        <v/>
      </c>
      <c r="Z1028" s="746" t="str">
        <f>IF(AND(B1028&lt;=NKC!$N$8,B1028&gt;=NKC!$M$8),"x","")</f>
        <v>x</v>
      </c>
      <c r="AA1028" s="747"/>
      <c r="AB1028" s="748"/>
      <c r="AE1028" s="748"/>
    </row>
    <row r="1029" spans="1:31" s="749" customFormat="1" ht="15.75" customHeight="1">
      <c r="A1029" s="743" t="str">
        <f>IF(B1029&lt;&gt;"",IF(AND(B1029&gt;=_TM1,B1029&lt;=_TM2,OR(TH!L1029="1111",TH!M1029="1111")),TH!D1029,""),"")</f>
        <v/>
      </c>
      <c r="B1029" s="744">
        <f t="shared" si="111"/>
        <v>1</v>
      </c>
      <c r="C1029" s="730">
        <f t="shared" si="112"/>
        <v>42741</v>
      </c>
      <c r="D1029" s="730"/>
      <c r="E1029" s="731">
        <v>42741</v>
      </c>
      <c r="F1029" s="732" t="s">
        <v>547</v>
      </c>
      <c r="G1029" s="745" t="s">
        <v>530</v>
      </c>
      <c r="H1029" s="734" t="s">
        <v>972</v>
      </c>
      <c r="I1029" s="735">
        <v>20</v>
      </c>
      <c r="J1029" s="735">
        <v>3754.8056744649075</v>
      </c>
      <c r="K1029" s="736">
        <f t="shared" si="113"/>
        <v>75096</v>
      </c>
      <c r="L1029" s="737" t="s">
        <v>318</v>
      </c>
      <c r="M1029" s="737" t="s">
        <v>158</v>
      </c>
      <c r="N1029" s="746" t="str">
        <f>IF(AND('331-CT'!$E$7=TH!H1029,OR(L1029="331",M1029="331")),"331",IF(AND(OR(L1029="131",M1029="131"),H1029='131-CT'!$E$7),"131",""))</f>
        <v/>
      </c>
      <c r="O1029" s="746" t="str">
        <f>IF(AND($B1029&gt;='111'!$N$11,$B1029&lt;='111'!$O$11,OR($L1029=$O$7,$M1029=$O$7)),"x","")</f>
        <v/>
      </c>
      <c r="P1029" s="746" t="str">
        <f>IF(AND($L1029=$O$7,$B1029&lt;'111'!$N$11),"x","")</f>
        <v/>
      </c>
      <c r="Q1029" s="746" t="str">
        <f>IF(AND($M1029=$O$7,$B1029&lt;'111'!$N$11),"x","")</f>
        <v/>
      </c>
      <c r="R1029" s="746" t="str">
        <f>IF(ISERROR(FIND('112'!$M$9,G1029,1)),"",IF((AND(FIND('112'!$M$9,G1029,1)&gt;=1,$B1029&gt;='112'!$N$8,$B1029&lt;='112'!$O$8,OR($L1029='112'!$I$6,$M1029='112'!$I$6))),"x",""))</f>
        <v/>
      </c>
      <c r="S1029" s="746" t="str">
        <f>IF(ISERROR(FIND('112'!$M$9,G1029,1)),"",IF((AND(LEFT(G1029,2)=LEFT('112'!$M$9,2),B1029&lt;'112'!$N$8,$L1029='112'!$I$6)),"x",""))</f>
        <v/>
      </c>
      <c r="T1029" s="746" t="str">
        <f>IF(ISERROR(FIND('112'!$M$9,G1029,1)),"",IF((AND(RIGHT(G1029,2)=RIGHT('112'!$M$9,2),B1029&lt;'112'!$N$8,$M1029='112'!$I$6)),"x",""))</f>
        <v/>
      </c>
      <c r="U1029" s="746" t="str">
        <f>IF(AND(B1029&gt;='IN-NX'!$P$3,B1029&lt;='IN-NX'!$Q$3,'IN-NX'!$D$7=D1029,OR(LEFT(L1029,2)="15",AND(LEFT(M1029,2)&lt;&gt;"15",LEFT(M1029,2)&lt;&gt;"33"))),"x","")</f>
        <v/>
      </c>
      <c r="V1029" s="746" t="str">
        <f>IF(AND(OR(LEFT(TH!L1029,2)="15",LEFT(TH!M1029,2)="15"),'152-CT'!$J$8=TH!F1029),"x","")</f>
        <v/>
      </c>
      <c r="W1029" s="746" t="str">
        <f>IF(AND(OR(LEFT(TH!L1029,2)="15",LEFT(TH!M1029,2)="15"),TK!$E$7=TH!F1029),"x","")</f>
        <v/>
      </c>
      <c r="X1029" s="746" t="str">
        <f>IF(AND('341-CT'!$E$9=H1029,OR(LEFT(L1029,3)=$X$7,LEFT(M1029,3)=$X$7)),"x","")</f>
        <v/>
      </c>
      <c r="Y1029" s="746" t="str">
        <f>IF(OR(TH!L1029=TH!$Y$7,M1029=TH!$Y$7),"x","")</f>
        <v/>
      </c>
      <c r="Z1029" s="746" t="str">
        <f>IF(AND(B1029&lt;=NKC!$N$8,B1029&gt;=NKC!$M$8),"x","")</f>
        <v>x</v>
      </c>
      <c r="AA1029" s="747"/>
      <c r="AB1029" s="748"/>
      <c r="AE1029" s="748"/>
    </row>
    <row r="1030" spans="1:31" s="749" customFormat="1" ht="15.75" customHeight="1">
      <c r="A1030" s="743" t="str">
        <f>IF(B1030&lt;&gt;"",IF(AND(B1030&gt;=_TM1,B1030&lt;=_TM2,OR(TH!L1030="1111",TH!M1030="1111")),TH!D1030,""),"")</f>
        <v/>
      </c>
      <c r="B1030" s="744">
        <f t="shared" ref="B1030" si="114">IF(C1030&lt;&gt;"",MONTH(C1030),"")</f>
        <v>1</v>
      </c>
      <c r="C1030" s="730">
        <f t="shared" ref="C1030" si="115">E1030</f>
        <v>42758</v>
      </c>
      <c r="D1030" s="730"/>
      <c r="E1030" s="731">
        <v>42758</v>
      </c>
      <c r="F1030" s="732" t="s">
        <v>556</v>
      </c>
      <c r="G1030" s="745" t="s">
        <v>561</v>
      </c>
      <c r="H1030" s="734" t="s">
        <v>972</v>
      </c>
      <c r="I1030" s="735">
        <v>4</v>
      </c>
      <c r="J1030" s="735">
        <v>7593.9056744649079</v>
      </c>
      <c r="K1030" s="736">
        <f t="shared" ref="K1030" si="116">ROUND(I1030*J1030,0)</f>
        <v>30376</v>
      </c>
      <c r="L1030" s="737" t="s">
        <v>318</v>
      </c>
      <c r="M1030" s="737" t="s">
        <v>158</v>
      </c>
      <c r="N1030" s="746" t="str">
        <f>IF(AND('331-CT'!$E$7=TH!H1030,OR(L1030="331",M1030="331")),"331",IF(AND(OR(L1030="131",M1030="131"),H1030='131-CT'!$E$7),"131",""))</f>
        <v/>
      </c>
      <c r="O1030" s="746" t="str">
        <f>IF(AND($B1030&gt;='111'!$N$11,$B1030&lt;='111'!$O$11,OR($L1030=$O$7,$M1030=$O$7)),"x","")</f>
        <v/>
      </c>
      <c r="P1030" s="746" t="str">
        <f>IF(AND($L1030=$O$7,$B1030&lt;'111'!$N$11),"x","")</f>
        <v/>
      </c>
      <c r="Q1030" s="746" t="str">
        <f>IF(AND($M1030=$O$7,$B1030&lt;'111'!$N$11),"x","")</f>
        <v/>
      </c>
      <c r="R1030" s="746" t="str">
        <f>IF(ISERROR(FIND('112'!$M$9,G1030,1)),"",IF((AND(FIND('112'!$M$9,G1030,1)&gt;=1,$B1030&gt;='112'!$N$8,$B1030&lt;='112'!$O$8,OR($L1030='112'!$I$6,$M1030='112'!$I$6))),"x",""))</f>
        <v/>
      </c>
      <c r="S1030" s="746" t="str">
        <f>IF(ISERROR(FIND('112'!$M$9,G1030,1)),"",IF((AND(LEFT(G1030,2)=LEFT('112'!$M$9,2),B1030&lt;'112'!$N$8,$L1030='112'!$I$6)),"x",""))</f>
        <v/>
      </c>
      <c r="T1030" s="746" t="str">
        <f>IF(ISERROR(FIND('112'!$M$9,G1030,1)),"",IF((AND(RIGHT(G1030,2)=RIGHT('112'!$M$9,2),B1030&lt;'112'!$N$8,$M1030='112'!$I$6)),"x",""))</f>
        <v/>
      </c>
      <c r="U1030" s="746" t="str">
        <f>IF(AND(B1030&gt;='IN-NX'!$P$3,B1030&lt;='IN-NX'!$Q$3,'IN-NX'!$D$7=D1030,OR(LEFT(L1030,2)="15",AND(LEFT(M1030,2)&lt;&gt;"15",LEFT(M1030,2)&lt;&gt;"33"))),"x","")</f>
        <v/>
      </c>
      <c r="V1030" s="746" t="str">
        <f>IF(AND(OR(LEFT(TH!L1030,2)="15",LEFT(TH!M1030,2)="15"),'152-CT'!$J$8=TH!F1030),"x","")</f>
        <v/>
      </c>
      <c r="W1030" s="746" t="str">
        <f>IF(AND(OR(LEFT(TH!L1030,2)="15",LEFT(TH!M1030,2)="15"),TK!$E$7=TH!F1030),"x","")</f>
        <v/>
      </c>
      <c r="X1030" s="746" t="str">
        <f>IF(AND('341-CT'!$E$9=H1030,OR(LEFT(L1030,3)=$X$7,LEFT(M1030,3)=$X$7)),"x","")</f>
        <v/>
      </c>
      <c r="Y1030" s="746" t="str">
        <f>IF(OR(TH!L1030=TH!$Y$7,M1030=TH!$Y$7),"x","")</f>
        <v/>
      </c>
      <c r="Z1030" s="746" t="str">
        <f>IF(AND(B1030&lt;=NKC!$N$8,B1030&gt;=NKC!$M$8),"x","")</f>
        <v>x</v>
      </c>
      <c r="AA1030" s="747"/>
      <c r="AB1030" s="748"/>
      <c r="AE1030" s="748"/>
    </row>
    <row r="1031" spans="1:31" s="749" customFormat="1" ht="15.75" customHeight="1">
      <c r="A1031" s="743" t="str">
        <f>IF(B1031&lt;&gt;"",IF(AND(B1031&gt;=_TM1,B1031&lt;=_TM2,OR(TH!L1031="1111",TH!M1031="1111")),TH!D1031,""),"")</f>
        <v/>
      </c>
      <c r="B1031" s="744">
        <f t="shared" ref="B1031:B1039" si="117">IF(C1031&lt;&gt;"",MONTH(C1031),"")</f>
        <v>1</v>
      </c>
      <c r="C1031" s="730">
        <f t="shared" ref="C1031:C1039" si="118">E1031</f>
        <v>42758</v>
      </c>
      <c r="D1031" s="730"/>
      <c r="E1031" s="731">
        <v>42758</v>
      </c>
      <c r="F1031" s="732" t="s">
        <v>822</v>
      </c>
      <c r="G1031" s="745" t="s">
        <v>563</v>
      </c>
      <c r="H1031" s="734" t="s">
        <v>972</v>
      </c>
      <c r="I1031" s="735">
        <v>1620</v>
      </c>
      <c r="J1031" s="735">
        <v>1432.3871559463896</v>
      </c>
      <c r="K1031" s="736">
        <f t="shared" ref="K1031:K1039" si="119">ROUND(I1031*J1031,0)</f>
        <v>2320467</v>
      </c>
      <c r="L1031" s="737" t="s">
        <v>318</v>
      </c>
      <c r="M1031" s="737" t="s">
        <v>158</v>
      </c>
      <c r="N1031" s="746" t="str">
        <f>IF(AND('331-CT'!$E$7=TH!H1031,OR(L1031="331",M1031="331")),"331",IF(AND(OR(L1031="131",M1031="131"),H1031='131-CT'!$E$7),"131",""))</f>
        <v/>
      </c>
      <c r="O1031" s="746" t="str">
        <f>IF(AND($B1031&gt;='111'!$N$11,$B1031&lt;='111'!$O$11,OR($L1031=$O$7,$M1031=$O$7)),"x","")</f>
        <v/>
      </c>
      <c r="P1031" s="746" t="str">
        <f>IF(AND($L1031=$O$7,$B1031&lt;'111'!$N$11),"x","")</f>
        <v/>
      </c>
      <c r="Q1031" s="746" t="str">
        <f>IF(AND($M1031=$O$7,$B1031&lt;'111'!$N$11),"x","")</f>
        <v/>
      </c>
      <c r="R1031" s="746" t="str">
        <f>IF(ISERROR(FIND('112'!$M$9,G1031,1)),"",IF((AND(FIND('112'!$M$9,G1031,1)&gt;=1,$B1031&gt;='112'!$N$8,$B1031&lt;='112'!$O$8,OR($L1031='112'!$I$6,$M1031='112'!$I$6))),"x",""))</f>
        <v/>
      </c>
      <c r="S1031" s="746" t="str">
        <f>IF(ISERROR(FIND('112'!$M$9,G1031,1)),"",IF((AND(LEFT(G1031,2)=LEFT('112'!$M$9,2),B1031&lt;'112'!$N$8,$L1031='112'!$I$6)),"x",""))</f>
        <v/>
      </c>
      <c r="T1031" s="746" t="str">
        <f>IF(ISERROR(FIND('112'!$M$9,G1031,1)),"",IF((AND(RIGHT(G1031,2)=RIGHT('112'!$M$9,2),B1031&lt;'112'!$N$8,$M1031='112'!$I$6)),"x",""))</f>
        <v/>
      </c>
      <c r="U1031" s="746" t="str">
        <f>IF(AND(B1031&gt;='IN-NX'!$P$3,B1031&lt;='IN-NX'!$Q$3,'IN-NX'!$D$7=D1031,OR(LEFT(L1031,2)="15",AND(LEFT(M1031,2)&lt;&gt;"15",LEFT(M1031,2)&lt;&gt;"33"))),"x","")</f>
        <v/>
      </c>
      <c r="V1031" s="746" t="str">
        <f>IF(AND(OR(LEFT(TH!L1031,2)="15",LEFT(TH!M1031,2)="15"),'152-CT'!$J$8=TH!F1031),"x","")</f>
        <v/>
      </c>
      <c r="W1031" s="746" t="str">
        <f>IF(AND(OR(LEFT(TH!L1031,2)="15",LEFT(TH!M1031,2)="15"),TK!$E$7=TH!F1031),"x","")</f>
        <v/>
      </c>
      <c r="X1031" s="746" t="str">
        <f>IF(AND('341-CT'!$E$9=H1031,OR(LEFT(L1031,3)=$X$7,LEFT(M1031,3)=$X$7)),"x","")</f>
        <v/>
      </c>
      <c r="Y1031" s="746" t="str">
        <f>IF(OR(TH!L1031=TH!$Y$7,M1031=TH!$Y$7),"x","")</f>
        <v/>
      </c>
      <c r="Z1031" s="746" t="str">
        <f>IF(AND(B1031&lt;=NKC!$N$8,B1031&gt;=NKC!$M$8),"x","")</f>
        <v>x</v>
      </c>
      <c r="AA1031" s="747"/>
      <c r="AB1031" s="748"/>
      <c r="AE1031" s="748"/>
    </row>
    <row r="1032" spans="1:31" s="539" customFormat="1" ht="15.75" customHeight="1">
      <c r="A1032" s="567" t="str">
        <f>IF(B1032&lt;&gt;"",IF(AND(B1032&gt;=_TM1,B1032&lt;=_TM2,OR(TH!L1032="1111",TH!M1032="1111")),TH!D1032,""),"")</f>
        <v/>
      </c>
      <c r="B1032" s="568">
        <f t="shared" si="117"/>
        <v>1</v>
      </c>
      <c r="C1032" s="349">
        <f t="shared" si="118"/>
        <v>42739</v>
      </c>
      <c r="D1032" s="349"/>
      <c r="E1032" s="583">
        <v>42739</v>
      </c>
      <c r="F1032" s="279" t="s">
        <v>544</v>
      </c>
      <c r="G1032" s="348" t="s">
        <v>529</v>
      </c>
      <c r="H1032" s="507" t="s">
        <v>865</v>
      </c>
      <c r="I1032" s="340">
        <v>3980</v>
      </c>
      <c r="J1032" s="340">
        <v>8924</v>
      </c>
      <c r="K1032" s="569">
        <f t="shared" si="119"/>
        <v>35517520</v>
      </c>
      <c r="L1032" s="576" t="s">
        <v>160</v>
      </c>
      <c r="M1032" s="576" t="s">
        <v>318</v>
      </c>
      <c r="N1032" s="571" t="str">
        <f>IF(AND('331-CT'!$E$7=TH!H1032,OR(L1032="331",M1032="331")),"331",IF(AND(OR(L1032="131",M1032="131"),H1032='131-CT'!$E$7),"131",""))</f>
        <v/>
      </c>
      <c r="O1032" s="571" t="str">
        <f>IF(AND($B1032&gt;='111'!$N$11,$B1032&lt;='111'!$O$11,OR($L1032=$O$7,$M1032=$O$7)),"x","")</f>
        <v/>
      </c>
      <c r="P1032" s="571" t="str">
        <f>IF(AND($L1032=$O$7,$B1032&lt;'111'!$N$11),"x","")</f>
        <v/>
      </c>
      <c r="Q1032" s="571" t="str">
        <f>IF(AND($M1032=$O$7,$B1032&lt;'111'!$N$11),"x","")</f>
        <v/>
      </c>
      <c r="R1032" s="571" t="str">
        <f>IF(ISERROR(FIND('112'!$M$9,G1032,1)),"",IF((AND(FIND('112'!$M$9,G1032,1)&gt;=1,$B1032&gt;='112'!$N$8,$B1032&lt;='112'!$O$8,OR($L1032='112'!$I$6,$M1032='112'!$I$6))),"x",""))</f>
        <v/>
      </c>
      <c r="S1032" s="571" t="str">
        <f>IF(ISERROR(FIND('112'!$M$9,G1032,1)),"",IF((AND(LEFT(G1032,2)=LEFT('112'!$M$9,2),B1032&lt;'112'!$N$8,$L1032='112'!$I$6)),"x",""))</f>
        <v/>
      </c>
      <c r="T1032" s="571" t="str">
        <f>IF(ISERROR(FIND('112'!$M$9,G1032,1)),"",IF((AND(RIGHT(G1032,2)=RIGHT('112'!$M$9,2),B1032&lt;'112'!$N$8,$M1032='112'!$I$6)),"x",""))</f>
        <v/>
      </c>
      <c r="U1032" s="571" t="str">
        <f>IF(AND(B1032&gt;='IN-NX'!$P$3,B1032&lt;='IN-NX'!$Q$3,'IN-NX'!$D$7=D1032,OR(LEFT(L1032,2)="15",AND(LEFT(M1032,2)&lt;&gt;"15",LEFT(M1032,2)&lt;&gt;"33"))),"x","")</f>
        <v/>
      </c>
      <c r="V1032" s="571" t="str">
        <f>IF(AND(OR(LEFT(TH!L1032,2)="15",LEFT(TH!M1032,2)="15"),'152-CT'!$J$8=TH!F1032),"x","")</f>
        <v/>
      </c>
      <c r="W1032" s="571" t="str">
        <f>IF(AND(OR(LEFT(TH!L1032,2)="15",LEFT(TH!M1032,2)="15"),TK!$E$7=TH!F1032),"x","")</f>
        <v/>
      </c>
      <c r="X1032" s="571" t="str">
        <f>IF(AND('341-CT'!$E$9=H1032,OR(LEFT(L1032,3)=$X$7,LEFT(M1032,3)=$X$7)),"x","")</f>
        <v/>
      </c>
      <c r="Y1032" s="571" t="str">
        <f>IF(OR(TH!L1032=TH!$Y$7,M1032=TH!$Y$7),"x","")</f>
        <v/>
      </c>
      <c r="Z1032" s="571" t="str">
        <f>IF(AND(B1032&lt;=NKC!$N$8,B1032&gt;=NKC!$M$8),"x","")</f>
        <v>x</v>
      </c>
      <c r="AA1032" s="572"/>
      <c r="AB1032" s="573"/>
      <c r="AE1032" s="573"/>
    </row>
    <row r="1033" spans="1:31" s="539" customFormat="1" ht="15.75" customHeight="1">
      <c r="A1033" s="567" t="str">
        <f>IF(B1033&lt;&gt;"",IF(AND(B1033&gt;=_TM1,B1033&lt;=_TM2,OR(TH!L1033="1111",TH!M1033="1111")),TH!D1033,""),"")</f>
        <v/>
      </c>
      <c r="B1033" s="568">
        <f>IF(C1033&lt;&gt;"",MONTH(C1033),"")</f>
        <v>1</v>
      </c>
      <c r="C1033" s="349">
        <f>E1033</f>
        <v>42745</v>
      </c>
      <c r="D1033" s="349"/>
      <c r="E1033" s="583">
        <v>42745</v>
      </c>
      <c r="F1033" s="279" t="s">
        <v>553</v>
      </c>
      <c r="G1033" s="348" t="s">
        <v>534</v>
      </c>
      <c r="H1033" s="507" t="s">
        <v>865</v>
      </c>
      <c r="I1033" s="340">
        <v>300</v>
      </c>
      <c r="J1033" s="340">
        <v>7789</v>
      </c>
      <c r="K1033" s="569">
        <f>ROUND(I1033*J1033,0)</f>
        <v>2336700</v>
      </c>
      <c r="L1033" s="576" t="s">
        <v>160</v>
      </c>
      <c r="M1033" s="576" t="s">
        <v>318</v>
      </c>
      <c r="N1033" s="571" t="str">
        <f>IF(AND('331-CT'!$E$7=TH!H1033,OR(L1033="331",M1033="331")),"331",IF(AND(OR(L1033="131",M1033="131"),H1033='131-CT'!$E$7),"131",""))</f>
        <v/>
      </c>
      <c r="O1033" s="571" t="str">
        <f>IF(AND($B1033&gt;='111'!$N$11,$B1033&lt;='111'!$O$11,OR($L1033=$O$7,$M1033=$O$7)),"x","")</f>
        <v/>
      </c>
      <c r="P1033" s="571" t="str">
        <f>IF(AND($L1033=$O$7,$B1033&lt;'111'!$N$11),"x","")</f>
        <v/>
      </c>
      <c r="Q1033" s="571" t="str">
        <f>IF(AND($M1033=$O$7,$B1033&lt;'111'!$N$11),"x","")</f>
        <v/>
      </c>
      <c r="R1033" s="571" t="str">
        <f>IF(ISERROR(FIND('112'!$M$9,G1033,1)),"",IF((AND(FIND('112'!$M$9,G1033,1)&gt;=1,$B1033&gt;='112'!$N$8,$B1033&lt;='112'!$O$8,OR($L1033='112'!$I$6,$M1033='112'!$I$6))),"x",""))</f>
        <v/>
      </c>
      <c r="S1033" s="571" t="str">
        <f>IF(ISERROR(FIND('112'!$M$9,G1033,1)),"",IF((AND(LEFT(G1033,2)=LEFT('112'!$M$9,2),B1033&lt;'112'!$N$8,$L1033='112'!$I$6)),"x",""))</f>
        <v/>
      </c>
      <c r="T1033" s="571" t="str">
        <f>IF(ISERROR(FIND('112'!$M$9,G1033,1)),"",IF((AND(RIGHT(G1033,2)=RIGHT('112'!$M$9,2),B1033&lt;'112'!$N$8,$M1033='112'!$I$6)),"x",""))</f>
        <v/>
      </c>
      <c r="U1033" s="571" t="str">
        <f>IF(AND(B1033&gt;='IN-NX'!$P$3,B1033&lt;='IN-NX'!$Q$3,'IN-NX'!$D$7=D1033,OR(LEFT(L1033,2)="15",AND(LEFT(M1033,2)&lt;&gt;"15",LEFT(M1033,2)&lt;&gt;"33"))),"x","")</f>
        <v/>
      </c>
      <c r="V1033" s="571" t="str">
        <f>IF(AND(OR(LEFT(TH!L1033,2)="15",LEFT(TH!M1033,2)="15"),'152-CT'!$J$8=TH!F1033),"x","")</f>
        <v/>
      </c>
      <c r="W1033" s="571" t="str">
        <f>IF(AND(OR(LEFT(TH!L1033,2)="15",LEFT(TH!M1033,2)="15"),TK!$E$7=TH!F1033),"x","")</f>
        <v/>
      </c>
      <c r="X1033" s="571" t="str">
        <f>IF(AND('341-CT'!$E$9=H1033,OR(LEFT(L1033,3)=$X$7,LEFT(M1033,3)=$X$7)),"x","")</f>
        <v/>
      </c>
      <c r="Y1033" s="571" t="str">
        <f>IF(OR(TH!L1033=TH!$Y$7,M1033=TH!$Y$7),"x","")</f>
        <v/>
      </c>
      <c r="Z1033" s="571" t="str">
        <f>IF(AND(B1033&lt;=NKC!$N$8,B1033&gt;=NKC!$M$8),"x","")</f>
        <v>x</v>
      </c>
      <c r="AA1033" s="572"/>
      <c r="AB1033" s="573"/>
      <c r="AE1033" s="573"/>
    </row>
    <row r="1034" spans="1:31" s="539" customFormat="1" ht="15.75" customHeight="1">
      <c r="A1034" s="567" t="str">
        <f>IF(B1034&lt;&gt;"",IF(AND(B1034&gt;=_TM1,B1034&lt;=_TM2,OR(TH!L1034="1111",TH!M1034="1111")),TH!D1034,""),"")</f>
        <v/>
      </c>
      <c r="B1034" s="568">
        <f>IF(C1034&lt;&gt;"",MONTH(C1034),"")</f>
        <v>1</v>
      </c>
      <c r="C1034" s="349">
        <f>E1034</f>
        <v>42755</v>
      </c>
      <c r="D1034" s="349"/>
      <c r="E1034" s="583">
        <v>42755</v>
      </c>
      <c r="F1034" s="279" t="s">
        <v>557</v>
      </c>
      <c r="G1034" s="348" t="s">
        <v>542</v>
      </c>
      <c r="H1034" s="507" t="s">
        <v>865</v>
      </c>
      <c r="I1034" s="340">
        <v>1700</v>
      </c>
      <c r="J1034" s="340">
        <v>33250</v>
      </c>
      <c r="K1034" s="569">
        <f>ROUND(I1034*J1034,0)</f>
        <v>56525000</v>
      </c>
      <c r="L1034" s="576" t="s">
        <v>160</v>
      </c>
      <c r="M1034" s="576" t="s">
        <v>318</v>
      </c>
      <c r="N1034" s="571" t="str">
        <f>IF(AND('331-CT'!$E$7=TH!H1034,OR(L1034="331",M1034="331")),"331",IF(AND(OR(L1034="131",M1034="131"),H1034='131-CT'!$E$7),"131",""))</f>
        <v/>
      </c>
      <c r="O1034" s="571" t="str">
        <f>IF(AND($B1034&gt;='111'!$N$11,$B1034&lt;='111'!$O$11,OR($L1034=$O$7,$M1034=$O$7)),"x","")</f>
        <v/>
      </c>
      <c r="P1034" s="571" t="str">
        <f>IF(AND($L1034=$O$7,$B1034&lt;'111'!$N$11),"x","")</f>
        <v/>
      </c>
      <c r="Q1034" s="571" t="str">
        <f>IF(AND($M1034=$O$7,$B1034&lt;'111'!$N$11),"x","")</f>
        <v/>
      </c>
      <c r="R1034" s="571" t="str">
        <f>IF(ISERROR(FIND('112'!$M$9,G1034,1)),"",IF((AND(FIND('112'!$M$9,G1034,1)&gt;=1,$B1034&gt;='112'!$N$8,$B1034&lt;='112'!$O$8,OR($L1034='112'!$I$6,$M1034='112'!$I$6))),"x",""))</f>
        <v/>
      </c>
      <c r="S1034" s="571" t="str">
        <f>IF(ISERROR(FIND('112'!$M$9,G1034,1)),"",IF((AND(LEFT(G1034,2)=LEFT('112'!$M$9,2),B1034&lt;'112'!$N$8,$L1034='112'!$I$6)),"x",""))</f>
        <v/>
      </c>
      <c r="T1034" s="571" t="str">
        <f>IF(ISERROR(FIND('112'!$M$9,G1034,1)),"",IF((AND(RIGHT(G1034,2)=RIGHT('112'!$M$9,2),B1034&lt;'112'!$N$8,$M1034='112'!$I$6)),"x",""))</f>
        <v/>
      </c>
      <c r="U1034" s="571" t="str">
        <f>IF(AND(B1034&gt;='IN-NX'!$P$3,B1034&lt;='IN-NX'!$Q$3,'IN-NX'!$D$7=D1034,OR(LEFT(L1034,2)="15",AND(LEFT(M1034,2)&lt;&gt;"15",LEFT(M1034,2)&lt;&gt;"33"))),"x","")</f>
        <v/>
      </c>
      <c r="V1034" s="571" t="str">
        <f>IF(AND(OR(LEFT(TH!L1034,2)="15",LEFT(TH!M1034,2)="15"),'152-CT'!$J$8=TH!F1034),"x","")</f>
        <v/>
      </c>
      <c r="W1034" s="571" t="str">
        <f>IF(AND(OR(LEFT(TH!L1034,2)="15",LEFT(TH!M1034,2)="15"),TK!$E$7=TH!F1034),"x","")</f>
        <v/>
      </c>
      <c r="X1034" s="571" t="str">
        <f>IF(AND('341-CT'!$E$9=H1034,OR(LEFT(L1034,3)=$X$7,LEFT(M1034,3)=$X$7)),"x","")</f>
        <v/>
      </c>
      <c r="Y1034" s="571" t="str">
        <f>IF(OR(TH!L1034=TH!$Y$7,M1034=TH!$Y$7),"x","")</f>
        <v/>
      </c>
      <c r="Z1034" s="571" t="str">
        <f>IF(AND(B1034&lt;=NKC!$N$8,B1034&gt;=NKC!$M$8),"x","")</f>
        <v>x</v>
      </c>
      <c r="AA1034" s="572"/>
      <c r="AB1034" s="573"/>
      <c r="AE1034" s="573"/>
    </row>
    <row r="1035" spans="1:31" s="539" customFormat="1" ht="15.75" customHeight="1">
      <c r="A1035" s="567" t="str">
        <f>IF(B1035&lt;&gt;"",IF(AND(B1035&gt;=_TM1,B1035&lt;=_TM2,OR(TH!L1035="1111",TH!M1035="1111")),TH!D1035,""),"")</f>
        <v/>
      </c>
      <c r="B1035" s="568">
        <f>IF(C1035&lt;&gt;"",MONTH(C1035),"")</f>
        <v>1</v>
      </c>
      <c r="C1035" s="349">
        <f>E1035</f>
        <v>42755</v>
      </c>
      <c r="D1035" s="349"/>
      <c r="E1035" s="583">
        <v>42755</v>
      </c>
      <c r="F1035" s="279" t="s">
        <v>558</v>
      </c>
      <c r="G1035" s="348" t="s">
        <v>542</v>
      </c>
      <c r="H1035" s="507" t="s">
        <v>865</v>
      </c>
      <c r="I1035" s="340">
        <v>1500</v>
      </c>
      <c r="J1035" s="340">
        <v>31525</v>
      </c>
      <c r="K1035" s="569">
        <f>ROUND(I1035*J1035,0)</f>
        <v>47287500</v>
      </c>
      <c r="L1035" s="576" t="s">
        <v>160</v>
      </c>
      <c r="M1035" s="576" t="s">
        <v>318</v>
      </c>
      <c r="N1035" s="571" t="str">
        <f>IF(AND('331-CT'!$E$7=TH!H1035,OR(L1035="331",M1035="331")),"331",IF(AND(OR(L1035="131",M1035="131"),H1035='131-CT'!$E$7),"131",""))</f>
        <v/>
      </c>
      <c r="O1035" s="571" t="str">
        <f>IF(AND($B1035&gt;='111'!$N$11,$B1035&lt;='111'!$O$11,OR($L1035=$O$7,$M1035=$O$7)),"x","")</f>
        <v/>
      </c>
      <c r="P1035" s="571" t="str">
        <f>IF(AND($L1035=$O$7,$B1035&lt;'111'!$N$11),"x","")</f>
        <v/>
      </c>
      <c r="Q1035" s="571" t="str">
        <f>IF(AND($M1035=$O$7,$B1035&lt;'111'!$N$11),"x","")</f>
        <v/>
      </c>
      <c r="R1035" s="571" t="str">
        <f>IF(ISERROR(FIND('112'!$M$9,G1035,1)),"",IF((AND(FIND('112'!$M$9,G1035,1)&gt;=1,$B1035&gt;='112'!$N$8,$B1035&lt;='112'!$O$8,OR($L1035='112'!$I$6,$M1035='112'!$I$6))),"x",""))</f>
        <v/>
      </c>
      <c r="S1035" s="571" t="str">
        <f>IF(ISERROR(FIND('112'!$M$9,G1035,1)),"",IF((AND(LEFT(G1035,2)=LEFT('112'!$M$9,2),B1035&lt;'112'!$N$8,$L1035='112'!$I$6)),"x",""))</f>
        <v/>
      </c>
      <c r="T1035" s="571" t="str">
        <f>IF(ISERROR(FIND('112'!$M$9,G1035,1)),"",IF((AND(RIGHT(G1035,2)=RIGHT('112'!$M$9,2),B1035&lt;'112'!$N$8,$M1035='112'!$I$6)),"x",""))</f>
        <v/>
      </c>
      <c r="U1035" s="571" t="str">
        <f>IF(AND(B1035&gt;='IN-NX'!$P$3,B1035&lt;='IN-NX'!$Q$3,'IN-NX'!$D$7=D1035,OR(LEFT(L1035,2)="15",AND(LEFT(M1035,2)&lt;&gt;"15",LEFT(M1035,2)&lt;&gt;"33"))),"x","")</f>
        <v/>
      </c>
      <c r="V1035" s="571" t="str">
        <f>IF(AND(OR(LEFT(TH!L1035,2)="15",LEFT(TH!M1035,2)="15"),'152-CT'!$J$8=TH!F1035),"x","")</f>
        <v>x</v>
      </c>
      <c r="W1035" s="571" t="str">
        <f>IF(AND(OR(LEFT(TH!L1035,2)="15",LEFT(TH!M1035,2)="15"),TK!$E$7=TH!F1035),"x","")</f>
        <v/>
      </c>
      <c r="X1035" s="571" t="str">
        <f>IF(AND('341-CT'!$E$9=H1035,OR(LEFT(L1035,3)=$X$7,LEFT(M1035,3)=$X$7)),"x","")</f>
        <v/>
      </c>
      <c r="Y1035" s="571" t="str">
        <f>IF(OR(TH!L1035=TH!$Y$7,M1035=TH!$Y$7),"x","")</f>
        <v/>
      </c>
      <c r="Z1035" s="571" t="str">
        <f>IF(AND(B1035&lt;=NKC!$N$8,B1035&gt;=NKC!$M$8),"x","")</f>
        <v>x</v>
      </c>
      <c r="AA1035" s="572"/>
      <c r="AB1035" s="573"/>
      <c r="AE1035" s="573"/>
    </row>
    <row r="1036" spans="1:31" s="539" customFormat="1" ht="15.75" customHeight="1">
      <c r="A1036" s="567" t="str">
        <f>IF(B1036&lt;&gt;"",IF(AND(B1036&gt;=_TM1,B1036&lt;=_TM2,OR(TH!L1036="1111",TH!M1036="1111")),TH!D1036,""),"")</f>
        <v/>
      </c>
      <c r="B1036" s="568">
        <f>IF(C1036&lt;&gt;"",MONTH(C1036),"")</f>
        <v>1</v>
      </c>
      <c r="C1036" s="349">
        <f>E1036</f>
        <v>42755</v>
      </c>
      <c r="D1036" s="349"/>
      <c r="E1036" s="583">
        <v>42755</v>
      </c>
      <c r="F1036" s="279" t="s">
        <v>559</v>
      </c>
      <c r="G1036" s="348" t="s">
        <v>543</v>
      </c>
      <c r="H1036" s="507" t="s">
        <v>865</v>
      </c>
      <c r="I1036" s="340">
        <v>300</v>
      </c>
      <c r="J1036" s="340">
        <v>9700</v>
      </c>
      <c r="K1036" s="569">
        <f>ROUND(I1036*J1036,0)</f>
        <v>2910000</v>
      </c>
      <c r="L1036" s="576" t="s">
        <v>160</v>
      </c>
      <c r="M1036" s="576" t="s">
        <v>318</v>
      </c>
      <c r="N1036" s="571" t="str">
        <f>IF(AND('331-CT'!$E$7=TH!H1036,OR(L1036="331",M1036="331")),"331",IF(AND(OR(L1036="131",M1036="131"),H1036='131-CT'!$E$7),"131",""))</f>
        <v/>
      </c>
      <c r="O1036" s="571" t="str">
        <f>IF(AND($B1036&gt;='111'!$N$11,$B1036&lt;='111'!$O$11,OR($L1036=$O$7,$M1036=$O$7)),"x","")</f>
        <v/>
      </c>
      <c r="P1036" s="571" t="str">
        <f>IF(AND($L1036=$O$7,$B1036&lt;'111'!$N$11),"x","")</f>
        <v/>
      </c>
      <c r="Q1036" s="571" t="str">
        <f>IF(AND($M1036=$O$7,$B1036&lt;'111'!$N$11),"x","")</f>
        <v/>
      </c>
      <c r="R1036" s="571" t="str">
        <f>IF(ISERROR(FIND('112'!$M$9,G1036,1)),"",IF((AND(FIND('112'!$M$9,G1036,1)&gt;=1,$B1036&gt;='112'!$N$8,$B1036&lt;='112'!$O$8,OR($L1036='112'!$I$6,$M1036='112'!$I$6))),"x",""))</f>
        <v/>
      </c>
      <c r="S1036" s="571" t="str">
        <f>IF(ISERROR(FIND('112'!$M$9,G1036,1)),"",IF((AND(LEFT(G1036,2)=LEFT('112'!$M$9,2),B1036&lt;'112'!$N$8,$L1036='112'!$I$6)),"x",""))</f>
        <v/>
      </c>
      <c r="T1036" s="571" t="str">
        <f>IF(ISERROR(FIND('112'!$M$9,G1036,1)),"",IF((AND(RIGHT(G1036,2)=RIGHT('112'!$M$9,2),B1036&lt;'112'!$N$8,$M1036='112'!$I$6)),"x",""))</f>
        <v/>
      </c>
      <c r="U1036" s="571" t="str">
        <f>IF(AND(B1036&gt;='IN-NX'!$P$3,B1036&lt;='IN-NX'!$Q$3,'IN-NX'!$D$7=D1036,OR(LEFT(L1036,2)="15",AND(LEFT(M1036,2)&lt;&gt;"15",LEFT(M1036,2)&lt;&gt;"33"))),"x","")</f>
        <v/>
      </c>
      <c r="V1036" s="571" t="str">
        <f>IF(AND(OR(LEFT(TH!L1036,2)="15",LEFT(TH!M1036,2)="15"),'152-CT'!$J$8=TH!F1036),"x","")</f>
        <v/>
      </c>
      <c r="W1036" s="571" t="str">
        <f>IF(AND(OR(LEFT(TH!L1036,2)="15",LEFT(TH!M1036,2)="15"),TK!$E$7=TH!F1036),"x","")</f>
        <v/>
      </c>
      <c r="X1036" s="571" t="str">
        <f>IF(AND('341-CT'!$E$9=H1036,OR(LEFT(L1036,3)=$X$7,LEFT(M1036,3)=$X$7)),"x","")</f>
        <v/>
      </c>
      <c r="Y1036" s="571" t="str">
        <f>IF(OR(TH!L1036=TH!$Y$7,M1036=TH!$Y$7),"x","")</f>
        <v/>
      </c>
      <c r="Z1036" s="571" t="str">
        <f>IF(AND(B1036&lt;=NKC!$N$8,B1036&gt;=NKC!$M$8),"x","")</f>
        <v>x</v>
      </c>
      <c r="AA1036" s="572"/>
      <c r="AB1036" s="573"/>
      <c r="AE1036" s="573"/>
    </row>
    <row r="1037" spans="1:31" s="539" customFormat="1" ht="15.75" customHeight="1">
      <c r="A1037" s="567" t="str">
        <f>IF(B1037&lt;&gt;"",IF(AND(B1037&gt;=_TM1,B1037&lt;=_TM2,OR(TH!L1037="1111",TH!M1037="1111")),TH!D1037,""),"")</f>
        <v/>
      </c>
      <c r="B1037" s="568">
        <f t="shared" si="117"/>
        <v>1</v>
      </c>
      <c r="C1037" s="349">
        <f t="shared" si="118"/>
        <v>42741</v>
      </c>
      <c r="D1037" s="349"/>
      <c r="E1037" s="583">
        <v>42741</v>
      </c>
      <c r="F1037" s="279" t="s">
        <v>546</v>
      </c>
      <c r="G1037" s="348" t="s">
        <v>530</v>
      </c>
      <c r="H1037" s="507" t="s">
        <v>865</v>
      </c>
      <c r="I1037" s="340">
        <v>20</v>
      </c>
      <c r="J1037" s="340">
        <v>26789.405674464906</v>
      </c>
      <c r="K1037" s="569">
        <f t="shared" si="119"/>
        <v>535788</v>
      </c>
      <c r="L1037" s="576" t="s">
        <v>160</v>
      </c>
      <c r="M1037" s="576" t="s">
        <v>318</v>
      </c>
      <c r="N1037" s="571" t="str">
        <f>IF(AND('331-CT'!$E$7=TH!H1037,OR(L1037="331",M1037="331")),"331",IF(AND(OR(L1037="131",M1037="131"),H1037='131-CT'!$E$7),"131",""))</f>
        <v/>
      </c>
      <c r="O1037" s="571" t="str">
        <f>IF(AND($B1037&gt;='111'!$N$11,$B1037&lt;='111'!$O$11,OR($L1037=$O$7,$M1037=$O$7)),"x","")</f>
        <v/>
      </c>
      <c r="P1037" s="571" t="str">
        <f>IF(AND($L1037=$O$7,$B1037&lt;'111'!$N$11),"x","")</f>
        <v/>
      </c>
      <c r="Q1037" s="571" t="str">
        <f>IF(AND($M1037=$O$7,$B1037&lt;'111'!$N$11),"x","")</f>
        <v/>
      </c>
      <c r="R1037" s="571" t="str">
        <f>IF(ISERROR(FIND('112'!$M$9,G1037,1)),"",IF((AND(FIND('112'!$M$9,G1037,1)&gt;=1,$B1037&gt;='112'!$N$8,$B1037&lt;='112'!$O$8,OR($L1037='112'!$I$6,$M1037='112'!$I$6))),"x",""))</f>
        <v/>
      </c>
      <c r="S1037" s="571" t="str">
        <f>IF(ISERROR(FIND('112'!$M$9,G1037,1)),"",IF((AND(LEFT(G1037,2)=LEFT('112'!$M$9,2),B1037&lt;'112'!$N$8,$L1037='112'!$I$6)),"x",""))</f>
        <v/>
      </c>
      <c r="T1037" s="571" t="str">
        <f>IF(ISERROR(FIND('112'!$M$9,G1037,1)),"",IF((AND(RIGHT(G1037,2)=RIGHT('112'!$M$9,2),B1037&lt;'112'!$N$8,$M1037='112'!$I$6)),"x",""))</f>
        <v/>
      </c>
      <c r="U1037" s="571" t="str">
        <f>IF(AND(B1037&gt;='IN-NX'!$P$3,B1037&lt;='IN-NX'!$Q$3,'IN-NX'!$D$7=D1037,OR(LEFT(L1037,2)="15",AND(LEFT(M1037,2)&lt;&gt;"15",LEFT(M1037,2)&lt;&gt;"33"))),"x","")</f>
        <v/>
      </c>
      <c r="V1037" s="571" t="str">
        <f>IF(AND(OR(LEFT(TH!L1037,2)="15",LEFT(TH!M1037,2)="15"),'152-CT'!$J$8=TH!F1037),"x","")</f>
        <v/>
      </c>
      <c r="W1037" s="571" t="str">
        <f>IF(AND(OR(LEFT(TH!L1037,2)="15",LEFT(TH!M1037,2)="15"),TK!$E$7=TH!F1037),"x","")</f>
        <v/>
      </c>
      <c r="X1037" s="571" t="str">
        <f>IF(AND('341-CT'!$E$9=H1037,OR(LEFT(L1037,3)=$X$7,LEFT(M1037,3)=$X$7)),"x","")</f>
        <v/>
      </c>
      <c r="Y1037" s="571" t="str">
        <f>IF(OR(TH!L1037=TH!$Y$7,M1037=TH!$Y$7),"x","")</f>
        <v/>
      </c>
      <c r="Z1037" s="571" t="str">
        <f>IF(AND(B1037&lt;=NKC!$N$8,B1037&gt;=NKC!$M$8),"x","")</f>
        <v>x</v>
      </c>
      <c r="AA1037" s="572"/>
      <c r="AB1037" s="573"/>
      <c r="AE1037" s="573"/>
    </row>
    <row r="1038" spans="1:31" s="539" customFormat="1" ht="15.75" customHeight="1">
      <c r="A1038" s="567" t="str">
        <f>IF(B1038&lt;&gt;"",IF(AND(B1038&gt;=_TM1,B1038&lt;=_TM2,OR(TH!L1038="1111",TH!M1038="1111")),TH!D1038,""),"")</f>
        <v/>
      </c>
      <c r="B1038" s="568">
        <f t="shared" si="117"/>
        <v>1</v>
      </c>
      <c r="C1038" s="349">
        <f t="shared" si="118"/>
        <v>42741</v>
      </c>
      <c r="D1038" s="349"/>
      <c r="E1038" s="583">
        <v>42741</v>
      </c>
      <c r="F1038" s="279" t="s">
        <v>547</v>
      </c>
      <c r="G1038" s="348" t="s">
        <v>530</v>
      </c>
      <c r="H1038" s="507" t="s">
        <v>865</v>
      </c>
      <c r="I1038" s="340">
        <v>20</v>
      </c>
      <c r="J1038" s="340">
        <v>3754.8056744649075</v>
      </c>
      <c r="K1038" s="569">
        <f t="shared" si="119"/>
        <v>75096</v>
      </c>
      <c r="L1038" s="576" t="s">
        <v>160</v>
      </c>
      <c r="M1038" s="576" t="s">
        <v>318</v>
      </c>
      <c r="N1038" s="571" t="str">
        <f>IF(AND('331-CT'!$E$7=TH!H1038,OR(L1038="331",M1038="331")),"331",IF(AND(OR(L1038="131",M1038="131"),H1038='131-CT'!$E$7),"131",""))</f>
        <v/>
      </c>
      <c r="O1038" s="571" t="str">
        <f>IF(AND($B1038&gt;='111'!$N$11,$B1038&lt;='111'!$O$11,OR($L1038=$O$7,$M1038=$O$7)),"x","")</f>
        <v/>
      </c>
      <c r="P1038" s="571" t="str">
        <f>IF(AND($L1038=$O$7,$B1038&lt;'111'!$N$11),"x","")</f>
        <v/>
      </c>
      <c r="Q1038" s="571" t="str">
        <f>IF(AND($M1038=$O$7,$B1038&lt;'111'!$N$11),"x","")</f>
        <v/>
      </c>
      <c r="R1038" s="571" t="str">
        <f>IF(ISERROR(FIND('112'!$M$9,G1038,1)),"",IF((AND(FIND('112'!$M$9,G1038,1)&gt;=1,$B1038&gt;='112'!$N$8,$B1038&lt;='112'!$O$8,OR($L1038='112'!$I$6,$M1038='112'!$I$6))),"x",""))</f>
        <v/>
      </c>
      <c r="S1038" s="571" t="str">
        <f>IF(ISERROR(FIND('112'!$M$9,G1038,1)),"",IF((AND(LEFT(G1038,2)=LEFT('112'!$M$9,2),B1038&lt;'112'!$N$8,$L1038='112'!$I$6)),"x",""))</f>
        <v/>
      </c>
      <c r="T1038" s="571" t="str">
        <f>IF(ISERROR(FIND('112'!$M$9,G1038,1)),"",IF((AND(RIGHT(G1038,2)=RIGHT('112'!$M$9,2),B1038&lt;'112'!$N$8,$M1038='112'!$I$6)),"x",""))</f>
        <v/>
      </c>
      <c r="U1038" s="571" t="str">
        <f>IF(AND(B1038&gt;='IN-NX'!$P$3,B1038&lt;='IN-NX'!$Q$3,'IN-NX'!$D$7=D1038,OR(LEFT(L1038,2)="15",AND(LEFT(M1038,2)&lt;&gt;"15",LEFT(M1038,2)&lt;&gt;"33"))),"x","")</f>
        <v/>
      </c>
      <c r="V1038" s="571" t="str">
        <f>IF(AND(OR(LEFT(TH!L1038,2)="15",LEFT(TH!M1038,2)="15"),'152-CT'!$J$8=TH!F1038),"x","")</f>
        <v/>
      </c>
      <c r="W1038" s="571" t="str">
        <f>IF(AND(OR(LEFT(TH!L1038,2)="15",LEFT(TH!M1038,2)="15"),TK!$E$7=TH!F1038),"x","")</f>
        <v/>
      </c>
      <c r="X1038" s="571" t="str">
        <f>IF(AND('341-CT'!$E$9=H1038,OR(LEFT(L1038,3)=$X$7,LEFT(M1038,3)=$X$7)),"x","")</f>
        <v/>
      </c>
      <c r="Y1038" s="571" t="str">
        <f>IF(OR(TH!L1038=TH!$Y$7,M1038=TH!$Y$7),"x","")</f>
        <v/>
      </c>
      <c r="Z1038" s="571" t="str">
        <f>IF(AND(B1038&lt;=NKC!$N$8,B1038&gt;=NKC!$M$8),"x","")</f>
        <v>x</v>
      </c>
      <c r="AA1038" s="572"/>
      <c r="AB1038" s="573"/>
      <c r="AE1038" s="573"/>
    </row>
    <row r="1039" spans="1:31" s="539" customFormat="1" ht="15.75" customHeight="1">
      <c r="A1039" s="567" t="str">
        <f>IF(B1039&lt;&gt;"",IF(AND(B1039&gt;=_TM1,B1039&lt;=_TM2,OR(TH!L1039="1111",TH!M1039="1111")),TH!D1039,""),"")</f>
        <v/>
      </c>
      <c r="B1039" s="568">
        <f t="shared" si="117"/>
        <v>1</v>
      </c>
      <c r="C1039" s="349">
        <f t="shared" si="118"/>
        <v>42758</v>
      </c>
      <c r="D1039" s="349"/>
      <c r="E1039" s="583">
        <v>42758</v>
      </c>
      <c r="F1039" s="279" t="s">
        <v>556</v>
      </c>
      <c r="G1039" s="348" t="s">
        <v>561</v>
      </c>
      <c r="H1039" s="507" t="s">
        <v>865</v>
      </c>
      <c r="I1039" s="340">
        <v>4</v>
      </c>
      <c r="J1039" s="340">
        <v>7593.9056744649079</v>
      </c>
      <c r="K1039" s="569">
        <f t="shared" si="119"/>
        <v>30376</v>
      </c>
      <c r="L1039" s="576" t="s">
        <v>160</v>
      </c>
      <c r="M1039" s="576" t="s">
        <v>318</v>
      </c>
      <c r="N1039" s="571" t="str">
        <f>IF(AND('331-CT'!$E$7=TH!H1039,OR(L1039="331",M1039="331")),"331",IF(AND(OR(L1039="131",M1039="131"),H1039='131-CT'!$E$7),"131",""))</f>
        <v/>
      </c>
      <c r="O1039" s="571" t="str">
        <f>IF(AND($B1039&gt;='111'!$N$11,$B1039&lt;='111'!$O$11,OR($L1039=$O$7,$M1039=$O$7)),"x","")</f>
        <v/>
      </c>
      <c r="P1039" s="571" t="str">
        <f>IF(AND($L1039=$O$7,$B1039&lt;'111'!$N$11),"x","")</f>
        <v/>
      </c>
      <c r="Q1039" s="571" t="str">
        <f>IF(AND($M1039=$O$7,$B1039&lt;'111'!$N$11),"x","")</f>
        <v/>
      </c>
      <c r="R1039" s="571" t="str">
        <f>IF(ISERROR(FIND('112'!$M$9,G1039,1)),"",IF((AND(FIND('112'!$M$9,G1039,1)&gt;=1,$B1039&gt;='112'!$N$8,$B1039&lt;='112'!$O$8,OR($L1039='112'!$I$6,$M1039='112'!$I$6))),"x",""))</f>
        <v/>
      </c>
      <c r="S1039" s="571" t="str">
        <f>IF(ISERROR(FIND('112'!$M$9,G1039,1)),"",IF((AND(LEFT(G1039,2)=LEFT('112'!$M$9,2),B1039&lt;'112'!$N$8,$L1039='112'!$I$6)),"x",""))</f>
        <v/>
      </c>
      <c r="T1039" s="571" t="str">
        <f>IF(ISERROR(FIND('112'!$M$9,G1039,1)),"",IF((AND(RIGHT(G1039,2)=RIGHT('112'!$M$9,2),B1039&lt;'112'!$N$8,$M1039='112'!$I$6)),"x",""))</f>
        <v/>
      </c>
      <c r="U1039" s="571" t="str">
        <f>IF(AND(B1039&gt;='IN-NX'!$P$3,B1039&lt;='IN-NX'!$Q$3,'IN-NX'!$D$7=D1039,OR(LEFT(L1039,2)="15",AND(LEFT(M1039,2)&lt;&gt;"15",LEFT(M1039,2)&lt;&gt;"33"))),"x","")</f>
        <v/>
      </c>
      <c r="V1039" s="571" t="str">
        <f>IF(AND(OR(LEFT(TH!L1039,2)="15",LEFT(TH!M1039,2)="15"),'152-CT'!$J$8=TH!F1039),"x","")</f>
        <v/>
      </c>
      <c r="W1039" s="571" t="str">
        <f>IF(AND(OR(LEFT(TH!L1039,2)="15",LEFT(TH!M1039,2)="15"),TK!$E$7=TH!F1039),"x","")</f>
        <v/>
      </c>
      <c r="X1039" s="571" t="str">
        <f>IF(AND('341-CT'!$E$9=H1039,OR(LEFT(L1039,3)=$X$7,LEFT(M1039,3)=$X$7)),"x","")</f>
        <v/>
      </c>
      <c r="Y1039" s="571" t="str">
        <f>IF(OR(TH!L1039=TH!$Y$7,M1039=TH!$Y$7),"x","")</f>
        <v/>
      </c>
      <c r="Z1039" s="571" t="str">
        <f>IF(AND(B1039&lt;=NKC!$N$8,B1039&gt;=NKC!$M$8),"x","")</f>
        <v>x</v>
      </c>
      <c r="AA1039" s="572"/>
      <c r="AB1039" s="573"/>
      <c r="AE1039" s="573"/>
    </row>
    <row r="1040" spans="1:31" s="539" customFormat="1" ht="15.75" customHeight="1">
      <c r="A1040" s="567" t="str">
        <f>IF(B1040&lt;&gt;"",IF(AND(B1040&gt;=_TM1,B1040&lt;=_TM2,OR(TH!L1040="1111",TH!M1040="1111")),TH!D1040,""),"")</f>
        <v/>
      </c>
      <c r="B1040" s="568">
        <f t="shared" ref="B1040" si="120">IF(C1040&lt;&gt;"",MONTH(C1040),"")</f>
        <v>1</v>
      </c>
      <c r="C1040" s="349">
        <f t="shared" ref="C1040" si="121">E1040</f>
        <v>42758</v>
      </c>
      <c r="D1040" s="349"/>
      <c r="E1040" s="583">
        <v>42758</v>
      </c>
      <c r="F1040" s="279" t="s">
        <v>822</v>
      </c>
      <c r="G1040" s="348" t="s">
        <v>563</v>
      </c>
      <c r="H1040" s="507" t="s">
        <v>865</v>
      </c>
      <c r="I1040" s="340">
        <v>1620</v>
      </c>
      <c r="J1040" s="340">
        <v>1432.3871559463896</v>
      </c>
      <c r="K1040" s="569">
        <f t="shared" ref="K1040" si="122">ROUND(I1040*J1040,0)</f>
        <v>2320467</v>
      </c>
      <c r="L1040" s="576" t="s">
        <v>160</v>
      </c>
      <c r="M1040" s="576" t="s">
        <v>318</v>
      </c>
      <c r="N1040" s="571" t="str">
        <f>IF(AND('331-CT'!$E$7=TH!H1040,OR(L1040="331",M1040="331")),"331",IF(AND(OR(L1040="131",M1040="131"),H1040='131-CT'!$E$7),"131",""))</f>
        <v/>
      </c>
      <c r="O1040" s="571" t="str">
        <f>IF(AND($B1040&gt;='111'!$N$11,$B1040&lt;='111'!$O$11,OR($L1040=$O$7,$M1040=$O$7)),"x","")</f>
        <v/>
      </c>
      <c r="P1040" s="571" t="str">
        <f>IF(AND($L1040=$O$7,$B1040&lt;'111'!$N$11),"x","")</f>
        <v/>
      </c>
      <c r="Q1040" s="571" t="str">
        <f>IF(AND($M1040=$O$7,$B1040&lt;'111'!$N$11),"x","")</f>
        <v/>
      </c>
      <c r="R1040" s="571" t="str">
        <f>IF(ISERROR(FIND('112'!$M$9,G1040,1)),"",IF((AND(FIND('112'!$M$9,G1040,1)&gt;=1,$B1040&gt;='112'!$N$8,$B1040&lt;='112'!$O$8,OR($L1040='112'!$I$6,$M1040='112'!$I$6))),"x",""))</f>
        <v/>
      </c>
      <c r="S1040" s="571" t="str">
        <f>IF(ISERROR(FIND('112'!$M$9,G1040,1)),"",IF((AND(LEFT(G1040,2)=LEFT('112'!$M$9,2),B1040&lt;'112'!$N$8,$L1040='112'!$I$6)),"x",""))</f>
        <v/>
      </c>
      <c r="T1040" s="571" t="str">
        <f>IF(ISERROR(FIND('112'!$M$9,G1040,1)),"",IF((AND(RIGHT(G1040,2)=RIGHT('112'!$M$9,2),B1040&lt;'112'!$N$8,$M1040='112'!$I$6)),"x",""))</f>
        <v/>
      </c>
      <c r="U1040" s="571" t="str">
        <f>IF(AND(B1040&gt;='IN-NX'!$P$3,B1040&lt;='IN-NX'!$Q$3,'IN-NX'!$D$7=D1040,OR(LEFT(L1040,2)="15",AND(LEFT(M1040,2)&lt;&gt;"15",LEFT(M1040,2)&lt;&gt;"33"))),"x","")</f>
        <v/>
      </c>
      <c r="V1040" s="571" t="str">
        <f>IF(AND(OR(LEFT(TH!L1040,2)="15",LEFT(TH!M1040,2)="15"),'152-CT'!$J$8=TH!F1040),"x","")</f>
        <v/>
      </c>
      <c r="W1040" s="571" t="str">
        <f>IF(AND(OR(LEFT(TH!L1040,2)="15",LEFT(TH!M1040,2)="15"),TK!$E$7=TH!F1040),"x","")</f>
        <v/>
      </c>
      <c r="X1040" s="571" t="str">
        <f>IF(AND('341-CT'!$E$9=H1040,OR(LEFT(L1040,3)=$X$7,LEFT(M1040,3)=$X$7)),"x","")</f>
        <v/>
      </c>
      <c r="Y1040" s="571" t="str">
        <f>IF(OR(TH!L1040=TH!$Y$7,M1040=TH!$Y$7),"x","")</f>
        <v/>
      </c>
      <c r="Z1040" s="571" t="str">
        <f>IF(AND(B1040&lt;=NKC!$N$8,B1040&gt;=NKC!$M$8),"x","")</f>
        <v>x</v>
      </c>
      <c r="AA1040" s="572"/>
      <c r="AB1040" s="573"/>
      <c r="AE1040" s="573"/>
    </row>
    <row r="1041" spans="1:31" s="539" customFormat="1" ht="15.75" customHeight="1">
      <c r="A1041" s="567" t="str">
        <f>IF(B1041&lt;&gt;"",IF(AND(B1041&gt;=_TM1,B1041&lt;=_TM2,OR(TH!L1041="1111",TH!M1041="1111")),TH!D1041,""),"")</f>
        <v/>
      </c>
      <c r="B1041" s="568">
        <f t="shared" si="110"/>
        <v>2</v>
      </c>
      <c r="C1041" s="349">
        <f t="shared" si="108"/>
        <v>42790</v>
      </c>
      <c r="D1041" s="574"/>
      <c r="E1041" s="586">
        <v>42790</v>
      </c>
      <c r="F1041" s="277" t="s">
        <v>294</v>
      </c>
      <c r="G1041" s="578" t="s">
        <v>593</v>
      </c>
      <c r="H1041" s="507" t="s">
        <v>865</v>
      </c>
      <c r="I1041" s="340">
        <v>3111</v>
      </c>
      <c r="J1041" s="340">
        <v>17945</v>
      </c>
      <c r="K1041" s="569">
        <f t="shared" si="109"/>
        <v>55826895</v>
      </c>
      <c r="L1041" s="576" t="s">
        <v>160</v>
      </c>
      <c r="M1041" s="576" t="s">
        <v>318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>x</v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572"/>
      <c r="AB1041" s="573"/>
      <c r="AC1041" s="573"/>
      <c r="AD1041" s="573"/>
    </row>
    <row r="1042" spans="1:31" s="539" customFormat="1" ht="15.75" customHeight="1">
      <c r="A1042" s="567" t="str">
        <f>IF(B1042&lt;&gt;"",IF(AND(B1042&gt;=_TM1,B1042&lt;=_TM2,OR(TH!L1042="1111",TH!M1042="1111")),TH!D1042,""),"")</f>
        <v/>
      </c>
      <c r="B1042" s="568">
        <f t="shared" si="110"/>
        <v>2</v>
      </c>
      <c r="C1042" s="349">
        <f t="shared" si="108"/>
        <v>42790</v>
      </c>
      <c r="D1042" s="349"/>
      <c r="E1042" s="583">
        <v>42790</v>
      </c>
      <c r="F1042" s="278" t="s">
        <v>556</v>
      </c>
      <c r="G1042" s="348" t="s">
        <v>593</v>
      </c>
      <c r="H1042" s="507" t="s">
        <v>865</v>
      </c>
      <c r="I1042" s="340">
        <v>3800</v>
      </c>
      <c r="J1042" s="340">
        <v>17945</v>
      </c>
      <c r="K1042" s="569">
        <f t="shared" si="109"/>
        <v>68191000</v>
      </c>
      <c r="L1042" s="576" t="s">
        <v>160</v>
      </c>
      <c r="M1042" s="576" t="s">
        <v>318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572"/>
      <c r="AB1042" s="573"/>
      <c r="AE1042" s="573"/>
    </row>
    <row r="1043" spans="1:31" s="539" customFormat="1" ht="15.75" customHeight="1">
      <c r="A1043" s="567" t="str">
        <f>IF(B1043&lt;&gt;"",IF(AND(B1043&gt;=_TM1,B1043&lt;=_TM2,OR(TH!L1043="1111",TH!M1043="1111")),TH!D1043,""),"")</f>
        <v/>
      </c>
      <c r="B1043" s="568">
        <f t="shared" si="110"/>
        <v>2</v>
      </c>
      <c r="C1043" s="349">
        <f t="shared" si="108"/>
        <v>42791</v>
      </c>
      <c r="D1043" s="349"/>
      <c r="E1043" s="583">
        <v>42791</v>
      </c>
      <c r="F1043" s="279" t="s">
        <v>616</v>
      </c>
      <c r="G1043" s="348" t="s">
        <v>594</v>
      </c>
      <c r="H1043" s="507" t="s">
        <v>865</v>
      </c>
      <c r="I1043" s="340">
        <v>100</v>
      </c>
      <c r="J1043" s="340">
        <v>28492</v>
      </c>
      <c r="K1043" s="569">
        <f t="shared" si="109"/>
        <v>2849200</v>
      </c>
      <c r="L1043" s="576" t="s">
        <v>160</v>
      </c>
      <c r="M1043" s="576" t="s">
        <v>318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572"/>
      <c r="AB1043" s="573"/>
      <c r="AE1043" s="573"/>
    </row>
    <row r="1044" spans="1:31" s="539" customFormat="1" ht="15.75" customHeight="1">
      <c r="A1044" s="567" t="str">
        <f>IF(B1044&lt;&gt;"",IF(AND(B1044&gt;=_TM1,B1044&lt;=_TM2,OR(TH!L1044="1111",TH!M1044="1111")),TH!D1044,""),"")</f>
        <v/>
      </c>
      <c r="B1044" s="568">
        <f t="shared" si="110"/>
        <v>2</v>
      </c>
      <c r="C1044" s="349">
        <f t="shared" si="108"/>
        <v>42791</v>
      </c>
      <c r="D1044" s="349"/>
      <c r="E1044" s="583">
        <v>42791</v>
      </c>
      <c r="F1044" s="279" t="s">
        <v>617</v>
      </c>
      <c r="G1044" s="348" t="s">
        <v>594</v>
      </c>
      <c r="H1044" s="507" t="s">
        <v>865</v>
      </c>
      <c r="I1044" s="340">
        <v>18</v>
      </c>
      <c r="J1044" s="340">
        <v>20580</v>
      </c>
      <c r="K1044" s="569">
        <f t="shared" si="109"/>
        <v>370440</v>
      </c>
      <c r="L1044" s="576" t="s">
        <v>160</v>
      </c>
      <c r="M1044" s="576" t="s">
        <v>318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572"/>
      <c r="AB1044" s="573"/>
      <c r="AE1044" s="573"/>
    </row>
    <row r="1045" spans="1:31" s="539" customFormat="1" ht="15.75" customHeight="1">
      <c r="A1045" s="567" t="str">
        <f>IF(B1045&lt;&gt;"",IF(AND(B1045&gt;=_TM1,B1045&lt;=_TM2,OR(TH!L1045="1111",TH!M1045="1111")),TH!D1045,""),"")</f>
        <v/>
      </c>
      <c r="B1045" s="568">
        <f t="shared" si="110"/>
        <v>2</v>
      </c>
      <c r="C1045" s="349">
        <f t="shared" si="108"/>
        <v>42791</v>
      </c>
      <c r="D1045" s="349"/>
      <c r="E1045" s="583">
        <v>42791</v>
      </c>
      <c r="F1045" s="279" t="s">
        <v>758</v>
      </c>
      <c r="G1045" s="348" t="s">
        <v>595</v>
      </c>
      <c r="H1045" s="507" t="s">
        <v>865</v>
      </c>
      <c r="I1045" s="340">
        <v>90</v>
      </c>
      <c r="J1045" s="340">
        <v>17250</v>
      </c>
      <c r="K1045" s="569">
        <f t="shared" si="109"/>
        <v>1552500</v>
      </c>
      <c r="L1045" s="576" t="s">
        <v>160</v>
      </c>
      <c r="M1045" s="576" t="s">
        <v>318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572"/>
      <c r="AB1045" s="573"/>
      <c r="AE1045" s="573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10"/>
        <v>2</v>
      </c>
      <c r="C1046" s="349">
        <f t="shared" si="108"/>
        <v>42791</v>
      </c>
      <c r="D1046" s="349"/>
      <c r="E1046" s="583">
        <v>42791</v>
      </c>
      <c r="F1046" s="279" t="s">
        <v>763</v>
      </c>
      <c r="G1046" s="348" t="s">
        <v>595</v>
      </c>
      <c r="H1046" s="507" t="s">
        <v>865</v>
      </c>
      <c r="I1046" s="340">
        <v>24</v>
      </c>
      <c r="J1046" s="340">
        <v>40351</v>
      </c>
      <c r="K1046" s="569">
        <f t="shared" si="109"/>
        <v>968424</v>
      </c>
      <c r="L1046" s="576" t="s">
        <v>160</v>
      </c>
      <c r="M1046" s="576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2"/>
      <c r="AB1046" s="573"/>
      <c r="AE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10"/>
        <v>2</v>
      </c>
      <c r="C1047" s="349">
        <f t="shared" si="108"/>
        <v>42791</v>
      </c>
      <c r="D1047" s="574"/>
      <c r="E1047" s="310">
        <v>42791</v>
      </c>
      <c r="F1047" s="280" t="s">
        <v>766</v>
      </c>
      <c r="G1047" s="577" t="s">
        <v>595</v>
      </c>
      <c r="H1047" s="507" t="s">
        <v>865</v>
      </c>
      <c r="I1047" s="340">
        <v>24</v>
      </c>
      <c r="J1047" s="340">
        <v>48271</v>
      </c>
      <c r="K1047" s="569">
        <f t="shared" si="109"/>
        <v>1158504</v>
      </c>
      <c r="L1047" s="576" t="s">
        <v>160</v>
      </c>
      <c r="M1047" s="576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2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10"/>
        <v>2</v>
      </c>
      <c r="C1048" s="349">
        <f t="shared" si="108"/>
        <v>42791</v>
      </c>
      <c r="D1048" s="574"/>
      <c r="E1048" s="585">
        <v>42791</v>
      </c>
      <c r="F1048" s="280" t="s">
        <v>778</v>
      </c>
      <c r="G1048" s="577" t="s">
        <v>595</v>
      </c>
      <c r="H1048" s="507" t="s">
        <v>865</v>
      </c>
      <c r="I1048" s="340">
        <v>48</v>
      </c>
      <c r="J1048" s="340">
        <v>8229</v>
      </c>
      <c r="K1048" s="569">
        <f t="shared" si="109"/>
        <v>394992</v>
      </c>
      <c r="L1048" s="576" t="s">
        <v>160</v>
      </c>
      <c r="M1048" s="576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2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10"/>
        <v>2</v>
      </c>
      <c r="C1049" s="349">
        <f t="shared" si="108"/>
        <v>42791</v>
      </c>
      <c r="D1049" s="349"/>
      <c r="E1049" s="583">
        <v>42791</v>
      </c>
      <c r="F1049" s="279" t="s">
        <v>803</v>
      </c>
      <c r="G1049" s="348" t="s">
        <v>595</v>
      </c>
      <c r="H1049" s="507" t="s">
        <v>865</v>
      </c>
      <c r="I1049" s="340">
        <v>144</v>
      </c>
      <c r="J1049" s="340">
        <v>6385</v>
      </c>
      <c r="K1049" s="569">
        <f t="shared" si="109"/>
        <v>919440</v>
      </c>
      <c r="L1049" s="576" t="s">
        <v>160</v>
      </c>
      <c r="M1049" s="576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2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10"/>
        <v>2</v>
      </c>
      <c r="C1050" s="349">
        <f t="shared" si="108"/>
        <v>42791</v>
      </c>
      <c r="D1050" s="349"/>
      <c r="E1050" s="583">
        <v>42791</v>
      </c>
      <c r="F1050" s="279" t="s">
        <v>724</v>
      </c>
      <c r="G1050" s="348" t="s">
        <v>595</v>
      </c>
      <c r="H1050" s="507" t="s">
        <v>865</v>
      </c>
      <c r="I1050" s="340">
        <v>108</v>
      </c>
      <c r="J1050" s="340">
        <v>9275</v>
      </c>
      <c r="K1050" s="569">
        <f t="shared" si="109"/>
        <v>1001700</v>
      </c>
      <c r="L1050" s="576" t="s">
        <v>160</v>
      </c>
      <c r="M1050" s="576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2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10"/>
        <v>2</v>
      </c>
      <c r="C1051" s="349">
        <f t="shared" si="108"/>
        <v>42791</v>
      </c>
      <c r="D1051" s="349"/>
      <c r="E1051" s="583">
        <v>42791</v>
      </c>
      <c r="F1051" s="279" t="s">
        <v>804</v>
      </c>
      <c r="G1051" s="348" t="s">
        <v>595</v>
      </c>
      <c r="H1051" s="507" t="s">
        <v>865</v>
      </c>
      <c r="I1051" s="340">
        <v>8</v>
      </c>
      <c r="J1051" s="340">
        <v>75446</v>
      </c>
      <c r="K1051" s="569">
        <f t="shared" si="109"/>
        <v>603568</v>
      </c>
      <c r="L1051" s="576" t="s">
        <v>160</v>
      </c>
      <c r="M1051" s="576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2"/>
      <c r="AB1051" s="573"/>
      <c r="AE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10"/>
        <v>2</v>
      </c>
      <c r="C1052" s="349">
        <f t="shared" si="108"/>
        <v>42791</v>
      </c>
      <c r="D1052" s="349"/>
      <c r="E1052" s="583">
        <v>42791</v>
      </c>
      <c r="F1052" s="279" t="s">
        <v>768</v>
      </c>
      <c r="G1052" s="348" t="s">
        <v>595</v>
      </c>
      <c r="H1052" s="507" t="s">
        <v>865</v>
      </c>
      <c r="I1052" s="340">
        <v>24</v>
      </c>
      <c r="J1052" s="340">
        <v>48224</v>
      </c>
      <c r="K1052" s="569">
        <f t="shared" si="109"/>
        <v>1157376</v>
      </c>
      <c r="L1052" s="576" t="s">
        <v>160</v>
      </c>
      <c r="M1052" s="576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2"/>
      <c r="AB1052" s="573"/>
      <c r="AE1052" s="573"/>
    </row>
    <row r="1053" spans="1:31" s="539" customFormat="1" ht="15.75" customHeight="1">
      <c r="A1053" s="567" t="str">
        <f>IF(B1053&lt;&gt;"",IF(AND(B1053&gt;=_TM1,B1053&lt;=_TM2,OR(TH!L1053="1111",TH!M1053="1111")),TH!D1053,""),"")</f>
        <v/>
      </c>
      <c r="B1053" s="568">
        <f t="shared" si="110"/>
        <v>2</v>
      </c>
      <c r="C1053" s="349">
        <f t="shared" si="108"/>
        <v>42791</v>
      </c>
      <c r="D1053" s="349"/>
      <c r="E1053" s="583">
        <v>42791</v>
      </c>
      <c r="F1053" s="279" t="s">
        <v>805</v>
      </c>
      <c r="G1053" s="348" t="s">
        <v>595</v>
      </c>
      <c r="H1053" s="507" t="s">
        <v>865</v>
      </c>
      <c r="I1053" s="340">
        <v>50</v>
      </c>
      <c r="J1053" s="340">
        <v>15729</v>
      </c>
      <c r="K1053" s="569">
        <f t="shared" si="109"/>
        <v>786450</v>
      </c>
      <c r="L1053" s="576" t="s">
        <v>160</v>
      </c>
      <c r="M1053" s="576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72"/>
      <c r="AB1053" s="573"/>
      <c r="AE1053" s="573"/>
    </row>
    <row r="1054" spans="1:31" s="539" customFormat="1" ht="15.75" customHeight="1">
      <c r="A1054" s="567" t="str">
        <f>IF(B1054&lt;&gt;"",IF(AND(B1054&gt;=_TM1,B1054&lt;=_TM2,OR(TH!L1054="1111",TH!M1054="1111")),TH!D1054,""),"")</f>
        <v/>
      </c>
      <c r="B1054" s="568">
        <f t="shared" si="110"/>
        <v>2</v>
      </c>
      <c r="C1054" s="349">
        <f t="shared" si="108"/>
        <v>42791</v>
      </c>
      <c r="D1054" s="349"/>
      <c r="E1054" s="583">
        <v>42791</v>
      </c>
      <c r="F1054" s="277" t="s">
        <v>806</v>
      </c>
      <c r="G1054" s="348" t="s">
        <v>595</v>
      </c>
      <c r="H1054" s="507" t="s">
        <v>865</v>
      </c>
      <c r="I1054" s="340">
        <v>117</v>
      </c>
      <c r="J1054" s="340">
        <v>10081</v>
      </c>
      <c r="K1054" s="569">
        <f t="shared" si="109"/>
        <v>1179477</v>
      </c>
      <c r="L1054" s="576" t="s">
        <v>160</v>
      </c>
      <c r="M1054" s="576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72"/>
      <c r="AB1054" s="573"/>
      <c r="AE1054" s="573"/>
    </row>
    <row r="1055" spans="1:31" s="539" customFormat="1" ht="15.75" customHeight="1">
      <c r="A1055" s="567" t="str">
        <f>IF(B1055&lt;&gt;"",IF(AND(B1055&gt;=_TM1,B1055&lt;=_TM2,OR(TH!L1055="1111",TH!M1055="1111")),TH!D1055,""),"")</f>
        <v/>
      </c>
      <c r="B1055" s="568">
        <f t="shared" si="110"/>
        <v>2</v>
      </c>
      <c r="C1055" s="349">
        <f t="shared" si="108"/>
        <v>42791</v>
      </c>
      <c r="D1055" s="349"/>
      <c r="E1055" s="583">
        <v>42791</v>
      </c>
      <c r="F1055" s="279" t="s">
        <v>680</v>
      </c>
      <c r="G1055" s="348" t="s">
        <v>595</v>
      </c>
      <c r="H1055" s="507" t="s">
        <v>865</v>
      </c>
      <c r="I1055" s="340">
        <v>50</v>
      </c>
      <c r="J1055" s="340">
        <v>32556</v>
      </c>
      <c r="K1055" s="569">
        <f t="shared" si="109"/>
        <v>1627800</v>
      </c>
      <c r="L1055" s="576" t="s">
        <v>160</v>
      </c>
      <c r="M1055" s="576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572"/>
      <c r="AB1055" s="573"/>
      <c r="AE1055" s="573"/>
    </row>
    <row r="1056" spans="1:31" s="539" customFormat="1" ht="15.75" customHeight="1">
      <c r="A1056" s="567" t="str">
        <f>IF(B1056&lt;&gt;"",IF(AND(B1056&gt;=_TM1,B1056&lt;=_TM2,OR(TH!L1056="1111",TH!M1056="1111")),TH!D1056,""),"")</f>
        <v/>
      </c>
      <c r="B1056" s="568">
        <f t="shared" si="110"/>
        <v>2</v>
      </c>
      <c r="C1056" s="349">
        <f t="shared" si="108"/>
        <v>42791</v>
      </c>
      <c r="D1056" s="349"/>
      <c r="E1056" s="583">
        <v>42791</v>
      </c>
      <c r="F1056" s="279" t="s">
        <v>807</v>
      </c>
      <c r="G1056" s="348" t="s">
        <v>595</v>
      </c>
      <c r="H1056" s="507" t="s">
        <v>865</v>
      </c>
      <c r="I1056" s="340">
        <v>39</v>
      </c>
      <c r="J1056" s="340">
        <v>38645</v>
      </c>
      <c r="K1056" s="569">
        <f t="shared" si="109"/>
        <v>1507155</v>
      </c>
      <c r="L1056" s="576" t="s">
        <v>160</v>
      </c>
      <c r="M1056" s="576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2"/>
      <c r="AB1056" s="573"/>
      <c r="AE1056" s="573"/>
    </row>
    <row r="1057" spans="1:31" s="539" customFormat="1" ht="15.75" customHeight="1">
      <c r="A1057" s="567" t="str">
        <f>IF(B1057&lt;&gt;"",IF(AND(B1057&gt;=_TM1,B1057&lt;=_TM2,OR(TH!L1057="1111",TH!M1057="1111")),TH!D1057,""),"")</f>
        <v/>
      </c>
      <c r="B1057" s="568">
        <f t="shared" si="110"/>
        <v>2</v>
      </c>
      <c r="C1057" s="349">
        <f t="shared" si="108"/>
        <v>42791</v>
      </c>
      <c r="D1057" s="349"/>
      <c r="E1057" s="583">
        <v>42791</v>
      </c>
      <c r="F1057" s="279" t="s">
        <v>764</v>
      </c>
      <c r="G1057" s="348" t="s">
        <v>595</v>
      </c>
      <c r="H1057" s="507" t="s">
        <v>865</v>
      </c>
      <c r="I1057" s="340">
        <v>12</v>
      </c>
      <c r="J1057" s="340">
        <v>20357</v>
      </c>
      <c r="K1057" s="569">
        <f t="shared" si="109"/>
        <v>244284</v>
      </c>
      <c r="L1057" s="576" t="s">
        <v>160</v>
      </c>
      <c r="M1057" s="576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2"/>
      <c r="AB1057" s="573"/>
      <c r="AE1057" s="573"/>
    </row>
    <row r="1058" spans="1:31" s="539" customFormat="1" ht="15.75" customHeight="1">
      <c r="A1058" s="567" t="str">
        <f>IF(B1058&lt;&gt;"",IF(AND(B1058&gt;=_TM1,B1058&lt;=_TM2,OR(TH!L1058="1111",TH!M1058="1111")),TH!D1058,""),"")</f>
        <v/>
      </c>
      <c r="B1058" s="568">
        <f t="shared" si="110"/>
        <v>2</v>
      </c>
      <c r="C1058" s="349">
        <f t="shared" si="108"/>
        <v>42791</v>
      </c>
      <c r="D1058" s="574"/>
      <c r="E1058" s="586">
        <v>42791</v>
      </c>
      <c r="F1058" s="280" t="s">
        <v>808</v>
      </c>
      <c r="G1058" s="577" t="s">
        <v>595</v>
      </c>
      <c r="H1058" s="507" t="s">
        <v>865</v>
      </c>
      <c r="I1058" s="340">
        <v>48</v>
      </c>
      <c r="J1058" s="340">
        <v>59826</v>
      </c>
      <c r="K1058" s="569">
        <f t="shared" si="109"/>
        <v>2871648</v>
      </c>
      <c r="L1058" s="576" t="s">
        <v>160</v>
      </c>
      <c r="M1058" s="576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2"/>
    </row>
    <row r="1059" spans="1:31" s="539" customFormat="1" ht="15.75" customHeight="1">
      <c r="A1059" s="567" t="str">
        <f>IF(B1059&lt;&gt;"",IF(AND(B1059&gt;=_TM1,B1059&lt;=_TM2,OR(TH!L1059="1111",TH!M1059="1111")),TH!D1059,""),"")</f>
        <v/>
      </c>
      <c r="B1059" s="568">
        <f t="shared" si="110"/>
        <v>2</v>
      </c>
      <c r="C1059" s="349">
        <f t="shared" si="108"/>
        <v>42791</v>
      </c>
      <c r="D1059" s="574"/>
      <c r="E1059" s="586">
        <v>42791</v>
      </c>
      <c r="F1059" s="280" t="s">
        <v>809</v>
      </c>
      <c r="G1059" s="577" t="s">
        <v>595</v>
      </c>
      <c r="H1059" s="507" t="s">
        <v>865</v>
      </c>
      <c r="I1059" s="340">
        <v>12</v>
      </c>
      <c r="J1059" s="340">
        <v>65822</v>
      </c>
      <c r="K1059" s="569">
        <f t="shared" si="109"/>
        <v>789864</v>
      </c>
      <c r="L1059" s="576" t="s">
        <v>160</v>
      </c>
      <c r="M1059" s="576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2"/>
    </row>
    <row r="1060" spans="1:31" s="539" customFormat="1" ht="15.75" customHeight="1">
      <c r="A1060" s="567" t="str">
        <f>IF(B1060&lt;&gt;"",IF(AND(B1060&gt;=_TM1,B1060&lt;=_TM2,OR(TH!L1060="1111",TH!M1060="1111")),TH!D1060,""),"")</f>
        <v/>
      </c>
      <c r="B1060" s="568">
        <f t="shared" si="110"/>
        <v>2</v>
      </c>
      <c r="C1060" s="349">
        <f t="shared" si="108"/>
        <v>42791</v>
      </c>
      <c r="D1060" s="349"/>
      <c r="E1060" s="583">
        <v>42791</v>
      </c>
      <c r="F1060" s="279" t="s">
        <v>721</v>
      </c>
      <c r="G1060" s="348" t="s">
        <v>595</v>
      </c>
      <c r="H1060" s="507" t="s">
        <v>865</v>
      </c>
      <c r="I1060" s="340">
        <v>35</v>
      </c>
      <c r="J1060" s="340">
        <v>58672</v>
      </c>
      <c r="K1060" s="569">
        <f t="shared" si="109"/>
        <v>2053520</v>
      </c>
      <c r="L1060" s="576" t="s">
        <v>160</v>
      </c>
      <c r="M1060" s="576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2"/>
      <c r="AB1060" s="573"/>
      <c r="AE1060" s="573"/>
    </row>
    <row r="1061" spans="1:31" s="539" customFormat="1" ht="15.75" customHeight="1">
      <c r="A1061" s="567" t="str">
        <f>IF(B1061&lt;&gt;"",IF(AND(B1061&gt;=_TM1,B1061&lt;=_TM2,OR(TH!L1061="1111",TH!M1061="1111")),TH!D1061,""),"")</f>
        <v/>
      </c>
      <c r="B1061" s="568">
        <f t="shared" si="110"/>
        <v>2</v>
      </c>
      <c r="C1061" s="349">
        <f t="shared" si="108"/>
        <v>42791</v>
      </c>
      <c r="D1061" s="349"/>
      <c r="E1061" s="583">
        <v>42791</v>
      </c>
      <c r="F1061" s="279" t="s">
        <v>810</v>
      </c>
      <c r="G1061" s="348" t="s">
        <v>595</v>
      </c>
      <c r="H1061" s="507" t="s">
        <v>865</v>
      </c>
      <c r="I1061" s="340">
        <v>70</v>
      </c>
      <c r="J1061" s="340">
        <v>37751</v>
      </c>
      <c r="K1061" s="569">
        <f t="shared" si="109"/>
        <v>2642570</v>
      </c>
      <c r="L1061" s="576" t="s">
        <v>160</v>
      </c>
      <c r="M1061" s="576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2"/>
      <c r="AB1061" s="573"/>
      <c r="AE1061" s="573"/>
    </row>
    <row r="1062" spans="1:31" s="539" customFormat="1" ht="15.75" customHeight="1">
      <c r="A1062" s="567" t="str">
        <f>IF(B1062&lt;&gt;"",IF(AND(B1062&gt;=_TM1,B1062&lt;=_TM2,OR(TH!L1062="1111",TH!M1062="1111")),TH!D1062,""),"")</f>
        <v/>
      </c>
      <c r="B1062" s="568">
        <f t="shared" si="110"/>
        <v>2</v>
      </c>
      <c r="C1062" s="349">
        <f t="shared" si="108"/>
        <v>42791</v>
      </c>
      <c r="D1062" s="349"/>
      <c r="E1062" s="583">
        <v>42791</v>
      </c>
      <c r="F1062" s="279" t="s">
        <v>811</v>
      </c>
      <c r="G1062" s="348" t="s">
        <v>595</v>
      </c>
      <c r="H1062" s="507" t="s">
        <v>865</v>
      </c>
      <c r="I1062" s="340">
        <v>12</v>
      </c>
      <c r="J1062" s="340">
        <v>44677</v>
      </c>
      <c r="K1062" s="569">
        <f t="shared" si="109"/>
        <v>536124</v>
      </c>
      <c r="L1062" s="576" t="s">
        <v>160</v>
      </c>
      <c r="M1062" s="576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2"/>
      <c r="AB1062" s="573"/>
      <c r="AE1062" s="573"/>
    </row>
    <row r="1063" spans="1:31" s="539" customFormat="1" ht="15.75" customHeight="1">
      <c r="A1063" s="567" t="str">
        <f>IF(B1063&lt;&gt;"",IF(AND(B1063&gt;=_TM1,B1063&lt;=_TM2,OR(TH!L1063="1111",TH!M1063="1111")),TH!D1063,""),"")</f>
        <v/>
      </c>
      <c r="B1063" s="568">
        <f t="shared" si="110"/>
        <v>2</v>
      </c>
      <c r="C1063" s="349">
        <f t="shared" si="108"/>
        <v>42791</v>
      </c>
      <c r="D1063" s="349"/>
      <c r="E1063" s="583">
        <v>42791</v>
      </c>
      <c r="F1063" s="279" t="s">
        <v>812</v>
      </c>
      <c r="G1063" s="348" t="s">
        <v>595</v>
      </c>
      <c r="H1063" s="507" t="s">
        <v>865</v>
      </c>
      <c r="I1063" s="340">
        <v>36</v>
      </c>
      <c r="J1063" s="340">
        <v>77954</v>
      </c>
      <c r="K1063" s="569">
        <f t="shared" si="109"/>
        <v>2806344</v>
      </c>
      <c r="L1063" s="576" t="s">
        <v>160</v>
      </c>
      <c r="M1063" s="576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2"/>
      <c r="AB1063" s="573"/>
      <c r="AE1063" s="57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10"/>
        <v>2</v>
      </c>
      <c r="C1064" s="349">
        <f t="shared" si="108"/>
        <v>42791</v>
      </c>
      <c r="D1064" s="349"/>
      <c r="E1064" s="583">
        <v>42791</v>
      </c>
      <c r="F1064" s="279" t="s">
        <v>795</v>
      </c>
      <c r="G1064" s="348" t="s">
        <v>595</v>
      </c>
      <c r="H1064" s="507" t="s">
        <v>865</v>
      </c>
      <c r="I1064" s="340">
        <v>4</v>
      </c>
      <c r="J1064" s="340">
        <v>210433</v>
      </c>
      <c r="K1064" s="569">
        <f t="shared" si="109"/>
        <v>841732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E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10"/>
        <v>2</v>
      </c>
      <c r="C1065" s="349">
        <f t="shared" si="108"/>
        <v>42791</v>
      </c>
      <c r="D1065" s="574"/>
      <c r="E1065" s="585">
        <v>42791</v>
      </c>
      <c r="F1065" s="279" t="s">
        <v>737</v>
      </c>
      <c r="G1065" s="575" t="s">
        <v>595</v>
      </c>
      <c r="H1065" s="507" t="s">
        <v>865</v>
      </c>
      <c r="I1065" s="340">
        <v>10</v>
      </c>
      <c r="J1065" s="340">
        <v>35341</v>
      </c>
      <c r="K1065" s="569">
        <f t="shared" si="109"/>
        <v>353410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10"/>
        <v>2</v>
      </c>
      <c r="C1066" s="349">
        <f t="shared" ref="C1066:C1130" si="123">E1066</f>
        <v>42791</v>
      </c>
      <c r="D1066" s="574"/>
      <c r="E1066" s="585">
        <v>42791</v>
      </c>
      <c r="F1066" s="279" t="s">
        <v>683</v>
      </c>
      <c r="G1066" s="575" t="s">
        <v>595</v>
      </c>
      <c r="H1066" s="507" t="s">
        <v>865</v>
      </c>
      <c r="I1066" s="340">
        <v>36</v>
      </c>
      <c r="J1066" s="340">
        <v>24752</v>
      </c>
      <c r="K1066" s="569">
        <f t="shared" si="109"/>
        <v>891072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  <c r="AB1066" s="573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10"/>
        <v>2</v>
      </c>
      <c r="C1067" s="349">
        <f t="shared" si="123"/>
        <v>42791</v>
      </c>
      <c r="D1067" s="574"/>
      <c r="E1067" s="585">
        <v>42791</v>
      </c>
      <c r="F1067" s="279" t="s">
        <v>814</v>
      </c>
      <c r="G1067" s="575" t="s">
        <v>595</v>
      </c>
      <c r="H1067" s="507" t="s">
        <v>865</v>
      </c>
      <c r="I1067" s="340">
        <v>40</v>
      </c>
      <c r="J1067" s="340">
        <v>26336</v>
      </c>
      <c r="K1067" s="569">
        <f t="shared" si="109"/>
        <v>1053440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10"/>
        <v>2</v>
      </c>
      <c r="C1068" s="349">
        <f t="shared" si="123"/>
        <v>42791</v>
      </c>
      <c r="D1068" s="574"/>
      <c r="E1068" s="585">
        <v>42791</v>
      </c>
      <c r="F1068" s="279" t="s">
        <v>815</v>
      </c>
      <c r="G1068" s="575" t="s">
        <v>595</v>
      </c>
      <c r="H1068" s="507" t="s">
        <v>865</v>
      </c>
      <c r="I1068" s="340">
        <v>36</v>
      </c>
      <c r="J1068" s="340">
        <v>34979</v>
      </c>
      <c r="K1068" s="569">
        <f t="shared" si="109"/>
        <v>1259244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  <c r="AB1068" s="573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10"/>
        <v>2</v>
      </c>
      <c r="C1069" s="349">
        <f t="shared" si="123"/>
        <v>42791</v>
      </c>
      <c r="D1069" s="574"/>
      <c r="E1069" s="585">
        <v>42791</v>
      </c>
      <c r="F1069" s="279" t="s">
        <v>684</v>
      </c>
      <c r="G1069" s="575" t="s">
        <v>595</v>
      </c>
      <c r="H1069" s="507" t="s">
        <v>865</v>
      </c>
      <c r="I1069" s="340">
        <v>12</v>
      </c>
      <c r="J1069" s="340">
        <v>34801</v>
      </c>
      <c r="K1069" s="569">
        <f t="shared" si="109"/>
        <v>417612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  <c r="AB1069" s="573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10"/>
        <v>2</v>
      </c>
      <c r="C1070" s="349">
        <f t="shared" si="123"/>
        <v>42791</v>
      </c>
      <c r="D1070" s="574"/>
      <c r="E1070" s="585">
        <v>42791</v>
      </c>
      <c r="F1070" s="279" t="s">
        <v>816</v>
      </c>
      <c r="G1070" s="575" t="s">
        <v>595</v>
      </c>
      <c r="H1070" s="507" t="s">
        <v>865</v>
      </c>
      <c r="I1070" s="340">
        <v>24</v>
      </c>
      <c r="J1070" s="340">
        <v>46680</v>
      </c>
      <c r="K1070" s="569">
        <f t="shared" si="109"/>
        <v>1120320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  <c r="AB1070" s="573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si="110"/>
        <v>2</v>
      </c>
      <c r="C1071" s="349">
        <f t="shared" si="123"/>
        <v>42793</v>
      </c>
      <c r="D1071" s="574"/>
      <c r="E1071" s="585">
        <v>42793</v>
      </c>
      <c r="F1071" s="279" t="s">
        <v>556</v>
      </c>
      <c r="G1071" s="575" t="s">
        <v>597</v>
      </c>
      <c r="H1071" s="507" t="s">
        <v>865</v>
      </c>
      <c r="I1071" s="340">
        <v>1400</v>
      </c>
      <c r="J1071" s="340">
        <v>8245</v>
      </c>
      <c r="K1071" s="569">
        <f t="shared" si="109"/>
        <v>11543000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  <c r="AB1071" s="573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10"/>
        <v>2</v>
      </c>
      <c r="C1072" s="349">
        <f t="shared" si="123"/>
        <v>42794</v>
      </c>
      <c r="D1072" s="574"/>
      <c r="E1072" s="585">
        <v>42794</v>
      </c>
      <c r="F1072" s="279" t="s">
        <v>422</v>
      </c>
      <c r="G1072" s="575" t="s">
        <v>842</v>
      </c>
      <c r="H1072" s="507" t="s">
        <v>865</v>
      </c>
      <c r="I1072" s="340">
        <v>42000</v>
      </c>
      <c r="J1072" s="340">
        <v>8300</v>
      </c>
      <c r="K1072" s="569">
        <f t="shared" ref="K1072:K1136" si="124">ROUND(I1072*J1072,0)</f>
        <v>348600000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ref="B1073:B1084" si="125">IF(C1073&lt;&gt;"",MONTH(C1073),"")</f>
        <v>2</v>
      </c>
      <c r="C1073" s="349">
        <f t="shared" ref="C1073:C1084" si="126">E1073</f>
        <v>42772</v>
      </c>
      <c r="D1073" s="349"/>
      <c r="E1073" s="583">
        <v>42772</v>
      </c>
      <c r="F1073" s="278" t="s">
        <v>544</v>
      </c>
      <c r="G1073" s="348" t="s">
        <v>581</v>
      </c>
      <c r="H1073" s="507" t="s">
        <v>865</v>
      </c>
      <c r="I1073" s="340">
        <v>4400</v>
      </c>
      <c r="J1073" s="340">
        <v>8924</v>
      </c>
      <c r="K1073" s="569">
        <f t="shared" ref="K1073:K1084" si="127">ROUND(I1073*J1073,0)</f>
        <v>39265600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  <c r="AB1073" s="573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25"/>
        <v>2</v>
      </c>
      <c r="C1074" s="349">
        <f t="shared" si="126"/>
        <v>42779</v>
      </c>
      <c r="D1074" s="349"/>
      <c r="E1074" s="583">
        <v>42779</v>
      </c>
      <c r="F1074" s="279" t="s">
        <v>553</v>
      </c>
      <c r="G1074" s="348" t="s">
        <v>583</v>
      </c>
      <c r="H1074" s="507" t="s">
        <v>865</v>
      </c>
      <c r="I1074" s="340">
        <v>300</v>
      </c>
      <c r="J1074" s="340">
        <v>7789</v>
      </c>
      <c r="K1074" s="569">
        <f t="shared" si="127"/>
        <v>2336700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  <c r="AB1074" s="573"/>
      <c r="AE1074" s="573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25"/>
        <v>2</v>
      </c>
      <c r="C1075" s="349">
        <f t="shared" si="126"/>
        <v>42782</v>
      </c>
      <c r="D1075" s="574"/>
      <c r="E1075" s="310">
        <v>42782</v>
      </c>
      <c r="F1075" s="280" t="s">
        <v>611</v>
      </c>
      <c r="G1075" s="577" t="s">
        <v>584</v>
      </c>
      <c r="H1075" s="507" t="s">
        <v>865</v>
      </c>
      <c r="I1075" s="340">
        <v>400</v>
      </c>
      <c r="J1075" s="340">
        <v>17654</v>
      </c>
      <c r="K1075" s="569">
        <f t="shared" si="127"/>
        <v>7061600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25"/>
        <v>2</v>
      </c>
      <c r="C1076" s="349">
        <f t="shared" si="126"/>
        <v>42790</v>
      </c>
      <c r="D1076" s="574"/>
      <c r="E1076" s="586">
        <v>42790</v>
      </c>
      <c r="F1076" s="279" t="s">
        <v>557</v>
      </c>
      <c r="G1076" s="577" t="s">
        <v>593</v>
      </c>
      <c r="H1076" s="507" t="s">
        <v>865</v>
      </c>
      <c r="I1076" s="340">
        <v>150</v>
      </c>
      <c r="J1076" s="340">
        <v>33250</v>
      </c>
      <c r="K1076" s="569">
        <f t="shared" si="127"/>
        <v>4987500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25"/>
        <v>2</v>
      </c>
      <c r="C1077" s="349">
        <f t="shared" si="126"/>
        <v>42790</v>
      </c>
      <c r="D1077" s="574"/>
      <c r="E1077" s="586">
        <v>42790</v>
      </c>
      <c r="F1077" s="280" t="s">
        <v>557</v>
      </c>
      <c r="G1077" s="577" t="s">
        <v>593</v>
      </c>
      <c r="H1077" s="507" t="s">
        <v>865</v>
      </c>
      <c r="I1077" s="340">
        <v>850</v>
      </c>
      <c r="J1077" s="340">
        <v>34632</v>
      </c>
      <c r="K1077" s="569">
        <f t="shared" si="127"/>
        <v>29437200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25"/>
        <v>2</v>
      </c>
      <c r="C1078" s="349">
        <f t="shared" si="126"/>
        <v>42790</v>
      </c>
      <c r="D1078" s="574"/>
      <c r="E1078" s="586">
        <v>42790</v>
      </c>
      <c r="F1078" s="280" t="s">
        <v>557</v>
      </c>
      <c r="G1078" s="577" t="s">
        <v>593</v>
      </c>
      <c r="H1078" s="507" t="s">
        <v>865</v>
      </c>
      <c r="I1078" s="340">
        <v>850</v>
      </c>
      <c r="J1078" s="559">
        <v>34632</v>
      </c>
      <c r="K1078" s="569">
        <f t="shared" si="127"/>
        <v>29437200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25"/>
        <v>2</v>
      </c>
      <c r="C1079" s="349">
        <f t="shared" si="126"/>
        <v>42790</v>
      </c>
      <c r="D1079" s="574"/>
      <c r="E1079" s="586">
        <v>42790</v>
      </c>
      <c r="F1079" s="280" t="s">
        <v>558</v>
      </c>
      <c r="G1079" s="577" t="s">
        <v>593</v>
      </c>
      <c r="H1079" s="507" t="s">
        <v>865</v>
      </c>
      <c r="I1079" s="340">
        <v>518</v>
      </c>
      <c r="J1079" s="340">
        <v>31145.088803088802</v>
      </c>
      <c r="K1079" s="569">
        <f t="shared" si="127"/>
        <v>16133156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>x</v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25"/>
        <v>2</v>
      </c>
      <c r="C1080" s="349">
        <f t="shared" si="126"/>
        <v>42791</v>
      </c>
      <c r="D1080" s="574"/>
      <c r="E1080" s="586">
        <v>42791</v>
      </c>
      <c r="F1080" s="279" t="s">
        <v>611</v>
      </c>
      <c r="G1080" s="577" t="s">
        <v>594</v>
      </c>
      <c r="H1080" s="507" t="s">
        <v>865</v>
      </c>
      <c r="I1080" s="340">
        <v>620</v>
      </c>
      <c r="J1080" s="340">
        <v>17654</v>
      </c>
      <c r="K1080" s="569">
        <f t="shared" si="127"/>
        <v>10945480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si="125"/>
        <v>2</v>
      </c>
      <c r="C1081" s="349">
        <f t="shared" si="126"/>
        <v>42791</v>
      </c>
      <c r="D1081" s="574"/>
      <c r="E1081" s="586">
        <v>42791</v>
      </c>
      <c r="F1081" s="279" t="s">
        <v>681</v>
      </c>
      <c r="G1081" s="577" t="s">
        <v>595</v>
      </c>
      <c r="H1081" s="507" t="s">
        <v>865</v>
      </c>
      <c r="I1081" s="340">
        <v>234</v>
      </c>
      <c r="J1081" s="340">
        <v>48822</v>
      </c>
      <c r="K1081" s="569">
        <f t="shared" si="127"/>
        <v>11424348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25"/>
        <v>2</v>
      </c>
      <c r="C1082" s="349">
        <f t="shared" si="126"/>
        <v>42791</v>
      </c>
      <c r="D1082" s="574"/>
      <c r="E1082" s="583">
        <v>42791</v>
      </c>
      <c r="F1082" s="280" t="s">
        <v>791</v>
      </c>
      <c r="G1082" s="577" t="s">
        <v>595</v>
      </c>
      <c r="H1082" s="507" t="s">
        <v>865</v>
      </c>
      <c r="I1082" s="340">
        <v>45</v>
      </c>
      <c r="J1082" s="340">
        <v>84068</v>
      </c>
      <c r="K1082" s="569">
        <f t="shared" si="127"/>
        <v>3783060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25"/>
        <v>2</v>
      </c>
      <c r="C1083" s="349">
        <f t="shared" si="126"/>
        <v>42791</v>
      </c>
      <c r="D1083" s="574"/>
      <c r="E1083" s="586">
        <v>42791</v>
      </c>
      <c r="F1083" s="279" t="s">
        <v>813</v>
      </c>
      <c r="G1083" s="577" t="s">
        <v>595</v>
      </c>
      <c r="H1083" s="507" t="s">
        <v>865</v>
      </c>
      <c r="I1083" s="340">
        <v>100</v>
      </c>
      <c r="J1083" s="340">
        <v>31841</v>
      </c>
      <c r="K1083" s="569">
        <f t="shared" si="127"/>
        <v>3184100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25"/>
        <v>2</v>
      </c>
      <c r="C1084" s="349">
        <f t="shared" si="126"/>
        <v>42793</v>
      </c>
      <c r="D1084" s="574"/>
      <c r="E1084" s="586">
        <v>42793</v>
      </c>
      <c r="F1084" s="280" t="s">
        <v>620</v>
      </c>
      <c r="G1084" s="577" t="s">
        <v>597</v>
      </c>
      <c r="H1084" s="507" t="s">
        <v>865</v>
      </c>
      <c r="I1084" s="340">
        <v>500</v>
      </c>
      <c r="J1084" s="340">
        <v>3880</v>
      </c>
      <c r="K1084" s="569">
        <f t="shared" si="127"/>
        <v>1940000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</row>
    <row r="1085" spans="1:31" s="611" customFormat="1" ht="15.75" customHeight="1">
      <c r="A1085" s="601" t="str">
        <f>IF(B1085&lt;&gt;"",IF(AND(B1085&gt;=_TM1,B1085&lt;=_TM2,OR(TH!L1085="1111",TH!M1085="1111")),TH!D1085,""),"")</f>
        <v/>
      </c>
      <c r="B1085" s="602">
        <f t="shared" si="110"/>
        <v>3</v>
      </c>
      <c r="C1085" s="603">
        <f t="shared" si="123"/>
        <v>42800</v>
      </c>
      <c r="D1085" s="603"/>
      <c r="E1085" s="652">
        <v>42800</v>
      </c>
      <c r="F1085" s="604" t="s">
        <v>553</v>
      </c>
      <c r="G1085" s="605" t="s">
        <v>598</v>
      </c>
      <c r="H1085" s="606" t="s">
        <v>865</v>
      </c>
      <c r="I1085" s="607">
        <v>210</v>
      </c>
      <c r="J1085" s="607">
        <v>7869.4</v>
      </c>
      <c r="K1085" s="608">
        <f t="shared" si="124"/>
        <v>1652574</v>
      </c>
      <c r="L1085" s="647" t="s">
        <v>160</v>
      </c>
      <c r="M1085" s="647" t="s">
        <v>318</v>
      </c>
      <c r="N1085" s="609" t="str">
        <f>IF(AND('331-CT'!$E$7=TH!H1085,OR(L1085="331",M1085="331")),"331",IF(AND(OR(L1085="131",M1085="131"),H1085='131-CT'!$E$7),"131",""))</f>
        <v/>
      </c>
      <c r="O1085" s="609" t="str">
        <f>IF(AND($B1085&gt;='111'!$N$11,$B1085&lt;='111'!$O$11,OR($L1085=$O$7,$M1085=$O$7)),"x","")</f>
        <v/>
      </c>
      <c r="P1085" s="609" t="str">
        <f>IF(AND($L1085=$O$7,$B1085&lt;'111'!$N$11),"x","")</f>
        <v/>
      </c>
      <c r="Q1085" s="609" t="str">
        <f>IF(AND($M1085=$O$7,$B1085&lt;'111'!$N$11),"x","")</f>
        <v/>
      </c>
      <c r="R1085" s="609" t="str">
        <f>IF(ISERROR(FIND('112'!$M$9,G1085,1)),"",IF((AND(FIND('112'!$M$9,G1085,1)&gt;=1,$B1085&gt;='112'!$N$8,$B1085&lt;='112'!$O$8,OR($L1085='112'!$I$6,$M1085='112'!$I$6))),"x",""))</f>
        <v/>
      </c>
      <c r="S1085" s="609" t="str">
        <f>IF(ISERROR(FIND('112'!$M$9,G1085,1)),"",IF((AND(LEFT(G1085,2)=LEFT('112'!$M$9,2),B1085&lt;'112'!$N$8,$L1085='112'!$I$6)),"x",""))</f>
        <v/>
      </c>
      <c r="T1085" s="609" t="str">
        <f>IF(ISERROR(FIND('112'!$M$9,G1085,1)),"",IF((AND(RIGHT(G1085,2)=RIGHT('112'!$M$9,2),B1085&lt;'112'!$N$8,$M1085='112'!$I$6)),"x",""))</f>
        <v/>
      </c>
      <c r="U1085" s="609" t="str">
        <f>IF(AND(B1085&gt;='IN-NX'!$P$3,B1085&lt;='IN-NX'!$Q$3,'IN-NX'!$D$7=D1085,OR(LEFT(L1085,2)="15",AND(LEFT(M1085,2)&lt;&gt;"15",LEFT(M1085,2)&lt;&gt;"33"))),"x","")</f>
        <v/>
      </c>
      <c r="V1085" s="609" t="str">
        <f>IF(AND(OR(LEFT(TH!L1085,2)="15",LEFT(TH!M1085,2)="15"),'152-CT'!$J$8=TH!F1085),"x","")</f>
        <v/>
      </c>
      <c r="W1085" s="609" t="str">
        <f>IF(AND(OR(LEFT(TH!L1085,2)="15",LEFT(TH!M1085,2)="15"),TK!$E$7=TH!F1085),"x","")</f>
        <v/>
      </c>
      <c r="X1085" s="609" t="str">
        <f>IF(AND('341-CT'!$E$9=H1085,OR(LEFT(L1085,3)=$X$7,LEFT(M1085,3)=$X$7)),"x","")</f>
        <v/>
      </c>
      <c r="Y1085" s="609" t="str">
        <f>IF(OR(TH!L1085=TH!$Y$7,M1085=TH!$Y$7),"x","")</f>
        <v/>
      </c>
      <c r="Z1085" s="609" t="str">
        <f>IF(AND(B1085&lt;=NKC!$N$8,B1085&gt;=NKC!$M$8),"x","")</f>
        <v>x</v>
      </c>
      <c r="AA1085" s="610"/>
      <c r="AB1085" s="648"/>
      <c r="AE1085" s="648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10"/>
        <v>3</v>
      </c>
      <c r="C1086" s="349">
        <f t="shared" si="123"/>
        <v>42802</v>
      </c>
      <c r="D1086" s="349"/>
      <c r="E1086" s="583">
        <v>42802</v>
      </c>
      <c r="F1086" s="278" t="s">
        <v>642</v>
      </c>
      <c r="G1086" s="348" t="s">
        <v>600</v>
      </c>
      <c r="H1086" s="507" t="s">
        <v>865</v>
      </c>
      <c r="I1086" s="340">
        <v>250</v>
      </c>
      <c r="J1086" s="340">
        <v>31585.4</v>
      </c>
      <c r="K1086" s="569">
        <f t="shared" si="124"/>
        <v>7896350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  <c r="AB1086" s="573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10"/>
        <v>3</v>
      </c>
      <c r="C1087" s="349">
        <f t="shared" si="123"/>
        <v>42803</v>
      </c>
      <c r="D1087" s="349"/>
      <c r="E1087" s="583">
        <v>42803</v>
      </c>
      <c r="F1087" s="278" t="s">
        <v>556</v>
      </c>
      <c r="G1087" s="348" t="s">
        <v>823</v>
      </c>
      <c r="H1087" s="507" t="s">
        <v>865</v>
      </c>
      <c r="I1087" s="340">
        <v>1991</v>
      </c>
      <c r="J1087" s="340">
        <v>8330</v>
      </c>
      <c r="K1087" s="569">
        <f t="shared" si="124"/>
        <v>16585030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  <c r="AB1087" s="573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10"/>
        <v>3</v>
      </c>
      <c r="C1088" s="349">
        <f t="shared" si="123"/>
        <v>42805</v>
      </c>
      <c r="D1088" s="349"/>
      <c r="E1088" s="583">
        <v>42805</v>
      </c>
      <c r="F1088" s="279" t="s">
        <v>643</v>
      </c>
      <c r="G1088" s="348" t="s">
        <v>601</v>
      </c>
      <c r="H1088" s="507" t="s">
        <v>865</v>
      </c>
      <c r="I1088" s="340">
        <v>288</v>
      </c>
      <c r="J1088" s="340">
        <v>16170</v>
      </c>
      <c r="K1088" s="569">
        <f t="shared" si="124"/>
        <v>4656960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  <c r="AB1088" s="573"/>
      <c r="AE1088" s="573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10"/>
        <v>3</v>
      </c>
      <c r="C1089" s="349">
        <f t="shared" si="123"/>
        <v>42807</v>
      </c>
      <c r="D1089" s="574"/>
      <c r="E1089" s="310">
        <v>42807</v>
      </c>
      <c r="F1089" s="280" t="s">
        <v>556</v>
      </c>
      <c r="G1089" s="577" t="s">
        <v>825</v>
      </c>
      <c r="H1089" s="507" t="s">
        <v>865</v>
      </c>
      <c r="I1089" s="340">
        <v>1890</v>
      </c>
      <c r="J1089" s="340">
        <v>8330</v>
      </c>
      <c r="K1089" s="569">
        <f t="shared" si="124"/>
        <v>15743700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10"/>
        <v>3</v>
      </c>
      <c r="C1090" s="349">
        <f t="shared" si="123"/>
        <v>42810</v>
      </c>
      <c r="D1090" s="574"/>
      <c r="E1090" s="586">
        <v>42810</v>
      </c>
      <c r="F1090" s="279" t="s">
        <v>644</v>
      </c>
      <c r="G1090" s="577" t="s">
        <v>602</v>
      </c>
      <c r="H1090" s="507" t="s">
        <v>865</v>
      </c>
      <c r="I1090" s="340">
        <v>309</v>
      </c>
      <c r="J1090" s="340">
        <v>13980.68</v>
      </c>
      <c r="K1090" s="569">
        <f t="shared" si="124"/>
        <v>4320030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10"/>
        <v>3</v>
      </c>
      <c r="C1091" s="349">
        <f t="shared" si="123"/>
        <v>42810</v>
      </c>
      <c r="D1091" s="574"/>
      <c r="E1091" s="586">
        <v>42810</v>
      </c>
      <c r="F1091" s="280" t="s">
        <v>645</v>
      </c>
      <c r="G1091" s="577" t="s">
        <v>602</v>
      </c>
      <c r="H1091" s="507" t="s">
        <v>865</v>
      </c>
      <c r="I1091" s="340">
        <v>306</v>
      </c>
      <c r="J1091" s="340">
        <v>13622</v>
      </c>
      <c r="K1091" s="569">
        <f t="shared" si="124"/>
        <v>4168332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ref="B1092:B1155" si="128">IF(C1092&lt;&gt;"",MONTH(C1092),"")</f>
        <v>3</v>
      </c>
      <c r="C1092" s="349">
        <f t="shared" si="123"/>
        <v>42811</v>
      </c>
      <c r="D1092" s="574"/>
      <c r="E1092" s="586">
        <v>42811</v>
      </c>
      <c r="F1092" s="280" t="s">
        <v>817</v>
      </c>
      <c r="G1092" s="577" t="s">
        <v>603</v>
      </c>
      <c r="H1092" s="507" t="s">
        <v>865</v>
      </c>
      <c r="I1092" s="340">
        <v>7240</v>
      </c>
      <c r="J1092" s="559">
        <v>3700</v>
      </c>
      <c r="K1092" s="569">
        <f t="shared" si="124"/>
        <v>26788000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</row>
    <row r="1093" spans="1:31" s="539" customFormat="1" ht="15.75" customHeight="1">
      <c r="A1093" s="567" t="str">
        <f>IF(B1093&lt;&gt;"",IF(AND(B1093&gt;=_TM1,B1093&lt;=_TM2,OR(TH!L1093="1111",TH!M1093="1111")),TH!D1093,""),"")</f>
        <v/>
      </c>
      <c r="B1093" s="568">
        <f t="shared" si="128"/>
        <v>3</v>
      </c>
      <c r="C1093" s="349">
        <f t="shared" si="123"/>
        <v>42811</v>
      </c>
      <c r="D1093" s="574"/>
      <c r="E1093" s="586">
        <v>42811</v>
      </c>
      <c r="F1093" s="280" t="s">
        <v>819</v>
      </c>
      <c r="G1093" s="577" t="s">
        <v>603</v>
      </c>
      <c r="H1093" s="507" t="s">
        <v>865</v>
      </c>
      <c r="I1093" s="340">
        <v>1</v>
      </c>
      <c r="J1093" s="340">
        <v>1950000</v>
      </c>
      <c r="K1093" s="569">
        <f t="shared" si="124"/>
        <v>1950000</v>
      </c>
      <c r="L1093" s="576" t="s">
        <v>160</v>
      </c>
      <c r="M1093" s="576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2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28"/>
        <v>3</v>
      </c>
      <c r="C1094" s="349">
        <f t="shared" si="123"/>
        <v>42811</v>
      </c>
      <c r="D1094" s="574"/>
      <c r="E1094" s="586">
        <v>42811</v>
      </c>
      <c r="F1094" s="279" t="s">
        <v>556</v>
      </c>
      <c r="G1094" s="577" t="s">
        <v>826</v>
      </c>
      <c r="H1094" s="507" t="s">
        <v>865</v>
      </c>
      <c r="I1094" s="340">
        <v>2050</v>
      </c>
      <c r="J1094" s="340">
        <v>8330</v>
      </c>
      <c r="K1094" s="569">
        <f t="shared" si="124"/>
        <v>17076500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28"/>
        <v>3</v>
      </c>
      <c r="C1095" s="349">
        <f t="shared" si="123"/>
        <v>42814</v>
      </c>
      <c r="D1095" s="574"/>
      <c r="E1095" s="586">
        <v>42814</v>
      </c>
      <c r="F1095" s="279" t="s">
        <v>294</v>
      </c>
      <c r="G1095" s="577" t="s">
        <v>605</v>
      </c>
      <c r="H1095" s="507" t="s">
        <v>865</v>
      </c>
      <c r="I1095" s="340">
        <v>4600</v>
      </c>
      <c r="J1095" s="340">
        <v>18130</v>
      </c>
      <c r="K1095" s="569">
        <f t="shared" si="124"/>
        <v>83398000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>x</v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</row>
    <row r="1096" spans="1:31" s="539" customFormat="1" ht="15.75" customHeight="1">
      <c r="A1096" s="567" t="str">
        <f>IF(B1096&lt;&gt;"",IF(AND(B1096&gt;=_TM1,B1096&lt;=_TM2,OR(TH!L1096="1111",TH!M1096="1111")),TH!D1096,""),"")</f>
        <v/>
      </c>
      <c r="B1096" s="568">
        <f t="shared" si="128"/>
        <v>3</v>
      </c>
      <c r="C1096" s="349">
        <f t="shared" si="123"/>
        <v>42814</v>
      </c>
      <c r="D1096" s="574"/>
      <c r="E1096" s="583">
        <v>42814</v>
      </c>
      <c r="F1096" s="280" t="s">
        <v>556</v>
      </c>
      <c r="G1096" s="577" t="s">
        <v>605</v>
      </c>
      <c r="H1096" s="507" t="s">
        <v>865</v>
      </c>
      <c r="I1096" s="340">
        <v>4500</v>
      </c>
      <c r="J1096" s="340">
        <v>18130</v>
      </c>
      <c r="K1096" s="569">
        <f t="shared" si="124"/>
        <v>81585000</v>
      </c>
      <c r="L1096" s="576" t="s">
        <v>160</v>
      </c>
      <c r="M1096" s="576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72"/>
    </row>
    <row r="1097" spans="1:31" s="539" customFormat="1" ht="15.75" customHeight="1">
      <c r="A1097" s="567" t="str">
        <f>IF(B1097&lt;&gt;"",IF(AND(B1097&gt;=_TM1,B1097&lt;=_TM2,OR(TH!L1097="1111",TH!M1097="1111")),TH!D1097,""),"")</f>
        <v/>
      </c>
      <c r="B1097" s="568">
        <f t="shared" si="128"/>
        <v>3</v>
      </c>
      <c r="C1097" s="349">
        <f t="shared" si="123"/>
        <v>42814</v>
      </c>
      <c r="D1097" s="574"/>
      <c r="E1097" s="586">
        <v>42814</v>
      </c>
      <c r="F1097" s="279" t="s">
        <v>819</v>
      </c>
      <c r="G1097" s="577" t="s">
        <v>606</v>
      </c>
      <c r="H1097" s="507" t="s">
        <v>865</v>
      </c>
      <c r="I1097" s="340">
        <v>1</v>
      </c>
      <c r="J1097" s="340">
        <v>1950000</v>
      </c>
      <c r="K1097" s="569">
        <f t="shared" si="124"/>
        <v>1950000</v>
      </c>
      <c r="L1097" s="576" t="s">
        <v>160</v>
      </c>
      <c r="M1097" s="576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72"/>
    </row>
    <row r="1098" spans="1:31" s="539" customFormat="1" ht="15.75" customHeight="1">
      <c r="A1098" s="567" t="str">
        <f>IF(B1098&lt;&gt;"",IF(AND(B1098&gt;=_TM1,B1098&lt;=_TM2,OR(TH!L1098="1111",TH!M1098="1111")),TH!D1098,""),"")</f>
        <v/>
      </c>
      <c r="B1098" s="568">
        <f t="shared" si="128"/>
        <v>3</v>
      </c>
      <c r="C1098" s="349">
        <f t="shared" si="123"/>
        <v>42818</v>
      </c>
      <c r="D1098" s="574"/>
      <c r="E1098" s="586">
        <v>42818</v>
      </c>
      <c r="F1098" s="280" t="s">
        <v>640</v>
      </c>
      <c r="G1098" s="577" t="s">
        <v>607</v>
      </c>
      <c r="H1098" s="507" t="s">
        <v>865</v>
      </c>
      <c r="I1098" s="340">
        <v>620</v>
      </c>
      <c r="J1098" s="340">
        <v>2450</v>
      </c>
      <c r="K1098" s="569">
        <f t="shared" si="124"/>
        <v>1519000</v>
      </c>
      <c r="L1098" s="576" t="s">
        <v>160</v>
      </c>
      <c r="M1098" s="576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72"/>
    </row>
    <row r="1099" spans="1:31" s="539" customFormat="1" ht="15.75" customHeight="1">
      <c r="A1099" s="567" t="str">
        <f>IF(B1099&lt;&gt;"",IF(AND(B1099&gt;=_TM1,B1099&lt;=_TM2,OR(TH!L1099="1111",TH!M1099="1111")),TH!D1099,""),"")</f>
        <v/>
      </c>
      <c r="B1099" s="568">
        <f t="shared" si="128"/>
        <v>3</v>
      </c>
      <c r="C1099" s="349">
        <f t="shared" si="123"/>
        <v>42825</v>
      </c>
      <c r="D1099" s="349"/>
      <c r="E1099" s="583">
        <v>42825</v>
      </c>
      <c r="F1099" s="279" t="s">
        <v>831</v>
      </c>
      <c r="G1099" s="348" t="s">
        <v>829</v>
      </c>
      <c r="H1099" s="507" t="s">
        <v>865</v>
      </c>
      <c r="I1099" s="340">
        <v>100</v>
      </c>
      <c r="J1099" s="340">
        <v>14126.7</v>
      </c>
      <c r="K1099" s="569">
        <f t="shared" si="124"/>
        <v>1412670</v>
      </c>
      <c r="L1099" s="576" t="s">
        <v>160</v>
      </c>
      <c r="M1099" s="576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72"/>
      <c r="AB1099" s="573"/>
      <c r="AE1099" s="573"/>
    </row>
    <row r="1100" spans="1:31" s="539" customFormat="1" ht="15.75" customHeight="1">
      <c r="A1100" s="567" t="str">
        <f>IF(B1100&lt;&gt;"",IF(AND(B1100&gt;=_TM1,B1100&lt;=_TM2,OR(TH!L1100="1111",TH!M1100="1111")),TH!D1100,""),"")</f>
        <v/>
      </c>
      <c r="B1100" s="568">
        <f t="shared" si="128"/>
        <v>3</v>
      </c>
      <c r="C1100" s="349">
        <f t="shared" si="123"/>
        <v>42825</v>
      </c>
      <c r="D1100" s="349"/>
      <c r="E1100" s="583">
        <v>42825</v>
      </c>
      <c r="F1100" s="279" t="s">
        <v>832</v>
      </c>
      <c r="G1100" s="348" t="s">
        <v>829</v>
      </c>
      <c r="H1100" s="507" t="s">
        <v>865</v>
      </c>
      <c r="I1100" s="340">
        <v>100</v>
      </c>
      <c r="J1100" s="340">
        <v>8507.3799999999992</v>
      </c>
      <c r="K1100" s="569">
        <f t="shared" si="124"/>
        <v>850738</v>
      </c>
      <c r="L1100" s="576" t="s">
        <v>160</v>
      </c>
      <c r="M1100" s="576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72"/>
      <c r="AB1100" s="573"/>
      <c r="AE1100" s="573"/>
    </row>
    <row r="1101" spans="1:31" s="539" customFormat="1" ht="15.75" customHeight="1">
      <c r="A1101" s="567" t="str">
        <f>IF(B1101&lt;&gt;"",IF(AND(B1101&gt;=_TM1,B1101&lt;=_TM2,OR(TH!L1101="1111",TH!M1101="1111")),TH!D1101,""),"")</f>
        <v/>
      </c>
      <c r="B1101" s="568">
        <f t="shared" si="128"/>
        <v>3</v>
      </c>
      <c r="C1101" s="349">
        <f t="shared" si="123"/>
        <v>42825</v>
      </c>
      <c r="D1101" s="574"/>
      <c r="E1101" s="583">
        <v>42825</v>
      </c>
      <c r="F1101" s="280" t="s">
        <v>833</v>
      </c>
      <c r="G1101" s="577" t="s">
        <v>829</v>
      </c>
      <c r="H1101" s="507" t="s">
        <v>865</v>
      </c>
      <c r="I1101" s="340">
        <v>200</v>
      </c>
      <c r="J1101" s="340">
        <v>3343.76</v>
      </c>
      <c r="K1101" s="569">
        <f t="shared" si="124"/>
        <v>668752</v>
      </c>
      <c r="L1101" s="576" t="s">
        <v>160</v>
      </c>
      <c r="M1101" s="576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72"/>
    </row>
    <row r="1102" spans="1:31" s="539" customFormat="1" ht="15.75" customHeight="1">
      <c r="A1102" s="567" t="str">
        <f>IF(B1102&lt;&gt;"",IF(AND(B1102&gt;=_TM1,B1102&lt;=_TM2,OR(TH!L1102="1111",TH!M1102="1111")),TH!D1102,""),"")</f>
        <v/>
      </c>
      <c r="B1102" s="568">
        <f t="shared" si="128"/>
        <v>3</v>
      </c>
      <c r="C1102" s="349">
        <f t="shared" si="123"/>
        <v>42825</v>
      </c>
      <c r="D1102" s="574"/>
      <c r="E1102" s="583">
        <v>42825</v>
      </c>
      <c r="F1102" s="280" t="s">
        <v>834</v>
      </c>
      <c r="G1102" s="577" t="s">
        <v>829</v>
      </c>
      <c r="H1102" s="507" t="s">
        <v>865</v>
      </c>
      <c r="I1102" s="340">
        <v>200</v>
      </c>
      <c r="J1102" s="340">
        <v>1987.44</v>
      </c>
      <c r="K1102" s="569">
        <f t="shared" si="124"/>
        <v>397488</v>
      </c>
      <c r="L1102" s="576" t="s">
        <v>160</v>
      </c>
      <c r="M1102" s="576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72"/>
    </row>
    <row r="1103" spans="1:31" s="539" customFormat="1" ht="15.75" customHeight="1">
      <c r="A1103" s="567" t="str">
        <f>IF(B1103&lt;&gt;"",IF(AND(B1103&gt;=_TM1,B1103&lt;=_TM2,OR(TH!L1103="1111",TH!M1103="1111")),TH!D1103,""),"")</f>
        <v/>
      </c>
      <c r="B1103" s="568">
        <f t="shared" si="128"/>
        <v>3</v>
      </c>
      <c r="C1103" s="349">
        <f t="shared" si="123"/>
        <v>42825</v>
      </c>
      <c r="D1103" s="574"/>
      <c r="E1103" s="586">
        <v>42825</v>
      </c>
      <c r="F1103" s="277" t="s">
        <v>836</v>
      </c>
      <c r="G1103" s="578" t="s">
        <v>835</v>
      </c>
      <c r="H1103" s="507" t="s">
        <v>865</v>
      </c>
      <c r="I1103" s="340">
        <v>200</v>
      </c>
      <c r="J1103" s="340">
        <v>6945.26</v>
      </c>
      <c r="K1103" s="569">
        <f t="shared" si="124"/>
        <v>1389052</v>
      </c>
      <c r="L1103" s="576" t="s">
        <v>160</v>
      </c>
      <c r="M1103" s="576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72"/>
      <c r="AB1103" s="573"/>
      <c r="AC1103" s="573"/>
      <c r="AD1103" s="573"/>
    </row>
    <row r="1104" spans="1:31" s="539" customFormat="1" ht="15.75" customHeight="1">
      <c r="A1104" s="567" t="str">
        <f>IF(B1104&lt;&gt;"",IF(AND(B1104&gt;=_TM1,B1104&lt;=_TM2,OR(TH!L1104="1111",TH!M1104="1111")),TH!D1104,""),"")</f>
        <v/>
      </c>
      <c r="B1104" s="568">
        <f t="shared" si="128"/>
        <v>3</v>
      </c>
      <c r="C1104" s="349">
        <f t="shared" si="123"/>
        <v>42825</v>
      </c>
      <c r="D1104" s="574"/>
      <c r="E1104" s="586">
        <v>42825</v>
      </c>
      <c r="F1104" s="277" t="s">
        <v>844</v>
      </c>
      <c r="G1104" s="578" t="s">
        <v>843</v>
      </c>
      <c r="H1104" s="507" t="s">
        <v>865</v>
      </c>
      <c r="I1104" s="340">
        <v>76</v>
      </c>
      <c r="J1104" s="340">
        <v>19214</v>
      </c>
      <c r="K1104" s="569">
        <f t="shared" si="124"/>
        <v>1460264</v>
      </c>
      <c r="L1104" s="576" t="s">
        <v>160</v>
      </c>
      <c r="M1104" s="576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72"/>
      <c r="AB1104" s="573"/>
      <c r="AC1104" s="573"/>
      <c r="AD1104" s="573"/>
    </row>
    <row r="1105" spans="1:31" s="539" customFormat="1" ht="15.75" customHeight="1">
      <c r="A1105" s="567" t="str">
        <f>IF(B1105&lt;&gt;"",IF(AND(B1105&gt;=_TM1,B1105&lt;=_TM2,OR(TH!L1105="1111",TH!M1105="1111")),TH!D1105,""),"")</f>
        <v/>
      </c>
      <c r="B1105" s="568">
        <f t="shared" si="128"/>
        <v>3</v>
      </c>
      <c r="C1105" s="349">
        <f t="shared" si="123"/>
        <v>42825</v>
      </c>
      <c r="D1105" s="574"/>
      <c r="E1105" s="586">
        <v>42825</v>
      </c>
      <c r="F1105" s="277" t="s">
        <v>804</v>
      </c>
      <c r="G1105" s="578" t="s">
        <v>843</v>
      </c>
      <c r="H1105" s="507" t="s">
        <v>865</v>
      </c>
      <c r="I1105" s="340">
        <v>40</v>
      </c>
      <c r="J1105" s="340">
        <v>68261</v>
      </c>
      <c r="K1105" s="569">
        <f t="shared" si="124"/>
        <v>2730440</v>
      </c>
      <c r="L1105" s="576" t="s">
        <v>160</v>
      </c>
      <c r="M1105" s="576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72"/>
      <c r="AB1105" s="573"/>
      <c r="AC1105" s="573"/>
      <c r="AD1105" s="573"/>
    </row>
    <row r="1106" spans="1:31" s="539" customFormat="1" ht="15.75" customHeight="1">
      <c r="A1106" s="567" t="str">
        <f>IF(B1106&lt;&gt;"",IF(AND(B1106&gt;=_TM1,B1106&lt;=_TM2,OR(TH!L1106="1111",TH!M1106="1111")),TH!D1106,""),"")</f>
        <v/>
      </c>
      <c r="B1106" s="568">
        <f t="shared" si="128"/>
        <v>3</v>
      </c>
      <c r="C1106" s="349">
        <f t="shared" si="123"/>
        <v>42825</v>
      </c>
      <c r="D1106" s="574"/>
      <c r="E1106" s="586">
        <v>42825</v>
      </c>
      <c r="F1106" s="277" t="s">
        <v>697</v>
      </c>
      <c r="G1106" s="578" t="s">
        <v>843</v>
      </c>
      <c r="H1106" s="507" t="s">
        <v>865</v>
      </c>
      <c r="I1106" s="340">
        <v>14</v>
      </c>
      <c r="J1106" s="340">
        <v>90881</v>
      </c>
      <c r="K1106" s="569">
        <f t="shared" si="124"/>
        <v>1272334</v>
      </c>
      <c r="L1106" s="576" t="s">
        <v>160</v>
      </c>
      <c r="M1106" s="576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72"/>
      <c r="AB1106" s="573"/>
    </row>
    <row r="1107" spans="1:31" s="539" customFormat="1" ht="15.75" customHeight="1">
      <c r="A1107" s="567" t="str">
        <f>IF(B1107&lt;&gt;"",IF(AND(B1107&gt;=_TM1,B1107&lt;=_TM2,OR(TH!L1107="1111",TH!M1107="1111")),TH!D1107,""),"")</f>
        <v/>
      </c>
      <c r="B1107" s="568">
        <f t="shared" si="128"/>
        <v>3</v>
      </c>
      <c r="C1107" s="349">
        <f t="shared" si="123"/>
        <v>42825</v>
      </c>
      <c r="D1107" s="574"/>
      <c r="E1107" s="586">
        <v>42825</v>
      </c>
      <c r="F1107" s="279" t="s">
        <v>673</v>
      </c>
      <c r="G1107" s="578" t="s">
        <v>843</v>
      </c>
      <c r="H1107" s="507" t="s">
        <v>865</v>
      </c>
      <c r="I1107" s="340">
        <v>94</v>
      </c>
      <c r="J1107" s="340">
        <v>29672</v>
      </c>
      <c r="K1107" s="569">
        <f t="shared" si="124"/>
        <v>2789168</v>
      </c>
      <c r="L1107" s="576" t="s">
        <v>160</v>
      </c>
      <c r="M1107" s="576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72"/>
      <c r="AB1107" s="573"/>
    </row>
    <row r="1108" spans="1:31" s="539" customFormat="1" ht="15.75" customHeight="1">
      <c r="A1108" s="567" t="str">
        <f>IF(B1108&lt;&gt;"",IF(AND(B1108&gt;=_TM1,B1108&lt;=_TM2,OR(TH!L1108="1111",TH!M1108="1111")),TH!D1108,""),"")</f>
        <v/>
      </c>
      <c r="B1108" s="568">
        <f t="shared" si="128"/>
        <v>3</v>
      </c>
      <c r="C1108" s="349">
        <f t="shared" si="123"/>
        <v>42825</v>
      </c>
      <c r="D1108" s="574"/>
      <c r="E1108" s="586">
        <v>42825</v>
      </c>
      <c r="F1108" s="277" t="s">
        <v>845</v>
      </c>
      <c r="G1108" s="578" t="s">
        <v>843</v>
      </c>
      <c r="H1108" s="507" t="s">
        <v>865</v>
      </c>
      <c r="I1108" s="340">
        <v>24</v>
      </c>
      <c r="J1108" s="340">
        <v>127305</v>
      </c>
      <c r="K1108" s="569">
        <f t="shared" si="124"/>
        <v>3055320</v>
      </c>
      <c r="L1108" s="576" t="s">
        <v>160</v>
      </c>
      <c r="M1108" s="576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72"/>
      <c r="AB1108" s="573"/>
      <c r="AC1108" s="573"/>
      <c r="AD1108" s="573"/>
    </row>
    <row r="1109" spans="1:31" s="539" customFormat="1" ht="15.75" customHeight="1">
      <c r="A1109" s="567" t="str">
        <f>IF(B1109&lt;&gt;"",IF(AND(B1109&gt;=_TM1,B1109&lt;=_TM2,OR(TH!L1109="1111",TH!M1109="1111")),TH!D1109,""),"")</f>
        <v/>
      </c>
      <c r="B1109" s="568">
        <f t="shared" si="128"/>
        <v>3</v>
      </c>
      <c r="C1109" s="349">
        <f t="shared" si="123"/>
        <v>42825</v>
      </c>
      <c r="D1109" s="574"/>
      <c r="E1109" s="586">
        <v>42825</v>
      </c>
      <c r="F1109" s="277" t="s">
        <v>846</v>
      </c>
      <c r="G1109" s="578" t="s">
        <v>843</v>
      </c>
      <c r="H1109" s="507" t="s">
        <v>865</v>
      </c>
      <c r="I1109" s="340">
        <v>10</v>
      </c>
      <c r="J1109" s="340">
        <v>28975</v>
      </c>
      <c r="K1109" s="569">
        <f t="shared" si="124"/>
        <v>289750</v>
      </c>
      <c r="L1109" s="576" t="s">
        <v>160</v>
      </c>
      <c r="M1109" s="576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72"/>
      <c r="AB1109" s="573"/>
      <c r="AC1109" s="573"/>
      <c r="AD1109" s="573"/>
    </row>
    <row r="1110" spans="1:31" s="539" customFormat="1" ht="15.75" customHeight="1">
      <c r="A1110" s="567" t="str">
        <f>IF(B1110&lt;&gt;"",IF(AND(B1110&gt;=_TM1,B1110&lt;=_TM2,OR(TH!L1110="1111",TH!M1110="1111")),TH!D1110,""),"")</f>
        <v/>
      </c>
      <c r="B1110" s="568">
        <f t="shared" si="128"/>
        <v>3</v>
      </c>
      <c r="C1110" s="349">
        <f t="shared" si="123"/>
        <v>42825</v>
      </c>
      <c r="D1110" s="574"/>
      <c r="E1110" s="586">
        <v>42825</v>
      </c>
      <c r="F1110" s="279" t="s">
        <v>719</v>
      </c>
      <c r="G1110" s="578" t="s">
        <v>843</v>
      </c>
      <c r="H1110" s="507" t="s">
        <v>865</v>
      </c>
      <c r="I1110" s="340">
        <v>6</v>
      </c>
      <c r="J1110" s="340">
        <v>14428</v>
      </c>
      <c r="K1110" s="569">
        <f t="shared" si="124"/>
        <v>86568</v>
      </c>
      <c r="L1110" s="576" t="s">
        <v>160</v>
      </c>
      <c r="M1110" s="576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72"/>
      <c r="AB1110" s="573"/>
      <c r="AC1110" s="573"/>
      <c r="AD1110" s="573"/>
    </row>
    <row r="1111" spans="1:31" s="539" customFormat="1" ht="15.75" customHeight="1">
      <c r="A1111" s="567" t="str">
        <f>IF(B1111&lt;&gt;"",IF(AND(B1111&gt;=_TM1,B1111&lt;=_TM2,OR(TH!L1111="1111",TH!M1111="1111")),TH!D1111,""),"")</f>
        <v/>
      </c>
      <c r="B1111" s="568">
        <f t="shared" si="128"/>
        <v>3</v>
      </c>
      <c r="C1111" s="349">
        <f t="shared" si="123"/>
        <v>42825</v>
      </c>
      <c r="D1111" s="574"/>
      <c r="E1111" s="586">
        <v>42825</v>
      </c>
      <c r="F1111" s="277" t="s">
        <v>719</v>
      </c>
      <c r="G1111" s="578" t="s">
        <v>843</v>
      </c>
      <c r="H1111" s="507" t="s">
        <v>865</v>
      </c>
      <c r="I1111" s="340">
        <v>36</v>
      </c>
      <c r="J1111" s="340">
        <v>14428</v>
      </c>
      <c r="K1111" s="569">
        <f t="shared" si="124"/>
        <v>519408</v>
      </c>
      <c r="L1111" s="576" t="s">
        <v>160</v>
      </c>
      <c r="M1111" s="576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72"/>
      <c r="AB1111" s="573"/>
      <c r="AC1111" s="573"/>
      <c r="AD1111" s="573"/>
    </row>
    <row r="1112" spans="1:31" s="539" customFormat="1" ht="15.75" customHeight="1">
      <c r="A1112" s="567" t="str">
        <f>IF(B1112&lt;&gt;"",IF(AND(B1112&gt;=_TM1,B1112&lt;=_TM2,OR(TH!L1112="1111",TH!M1112="1111")),TH!D1112,""),"")</f>
        <v/>
      </c>
      <c r="B1112" s="568">
        <f t="shared" si="128"/>
        <v>3</v>
      </c>
      <c r="C1112" s="349">
        <f t="shared" si="123"/>
        <v>42825</v>
      </c>
      <c r="D1112" s="574"/>
      <c r="E1112" s="586">
        <v>42825</v>
      </c>
      <c r="F1112" s="277" t="s">
        <v>698</v>
      </c>
      <c r="G1112" s="578" t="s">
        <v>843</v>
      </c>
      <c r="H1112" s="507" t="s">
        <v>865</v>
      </c>
      <c r="I1112" s="340">
        <v>3</v>
      </c>
      <c r="J1112" s="340">
        <v>61160</v>
      </c>
      <c r="K1112" s="569">
        <f t="shared" si="124"/>
        <v>183480</v>
      </c>
      <c r="L1112" s="576" t="s">
        <v>160</v>
      </c>
      <c r="M1112" s="576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72"/>
      <c r="AB1112" s="573"/>
      <c r="AC1112" s="573"/>
      <c r="AD1112" s="573"/>
    </row>
    <row r="1113" spans="1:31" s="539" customFormat="1" ht="15.75" customHeight="1">
      <c r="A1113" s="567" t="str">
        <f>IF(B1113&lt;&gt;"",IF(AND(B1113&gt;=_TM1,B1113&lt;=_TM2,OR(TH!L1113="1111",TH!M1113="1111")),TH!D1113,""),"")</f>
        <v/>
      </c>
      <c r="B1113" s="568">
        <f t="shared" si="128"/>
        <v>3</v>
      </c>
      <c r="C1113" s="349">
        <f t="shared" si="123"/>
        <v>42825</v>
      </c>
      <c r="D1113" s="574"/>
      <c r="E1113" s="586">
        <v>42825</v>
      </c>
      <c r="F1113" s="279" t="s">
        <v>847</v>
      </c>
      <c r="G1113" s="578" t="s">
        <v>843</v>
      </c>
      <c r="H1113" s="507" t="s">
        <v>865</v>
      </c>
      <c r="I1113" s="340">
        <v>12</v>
      </c>
      <c r="J1113" s="340">
        <v>97056</v>
      </c>
      <c r="K1113" s="569">
        <f t="shared" si="124"/>
        <v>1164672</v>
      </c>
      <c r="L1113" s="576" t="s">
        <v>160</v>
      </c>
      <c r="M1113" s="576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72"/>
      <c r="AB1113" s="573"/>
      <c r="AC1113" s="573"/>
      <c r="AD1113" s="573"/>
    </row>
    <row r="1114" spans="1:31" s="539" customFormat="1" ht="15.75" customHeight="1">
      <c r="A1114" s="567" t="str">
        <f>IF(B1114&lt;&gt;"",IF(AND(B1114&gt;=_TM1,B1114&lt;=_TM2,OR(TH!L1114="1111",TH!M1114="1111")),TH!D1114,""),"")</f>
        <v/>
      </c>
      <c r="B1114" s="568">
        <f t="shared" si="128"/>
        <v>3</v>
      </c>
      <c r="C1114" s="349">
        <f t="shared" si="123"/>
        <v>42825</v>
      </c>
      <c r="D1114" s="574"/>
      <c r="E1114" s="586">
        <v>42825</v>
      </c>
      <c r="F1114" s="277" t="s">
        <v>848</v>
      </c>
      <c r="G1114" s="578" t="s">
        <v>843</v>
      </c>
      <c r="H1114" s="507" t="s">
        <v>865</v>
      </c>
      <c r="I1114" s="340">
        <v>12</v>
      </c>
      <c r="J1114" s="340">
        <v>54887</v>
      </c>
      <c r="K1114" s="569">
        <f t="shared" si="124"/>
        <v>658644</v>
      </c>
      <c r="L1114" s="576" t="s">
        <v>160</v>
      </c>
      <c r="M1114" s="576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72"/>
      <c r="AB1114" s="573"/>
      <c r="AC1114" s="573"/>
      <c r="AD1114" s="573"/>
    </row>
    <row r="1115" spans="1:31" s="539" customFormat="1" ht="15.75" customHeight="1">
      <c r="A1115" s="567" t="str">
        <f>IF(B1115&lt;&gt;"",IF(AND(B1115&gt;=_TM1,B1115&lt;=_TM2,OR(TH!L1115="1111",TH!M1115="1111")),TH!D1115,""),"")</f>
        <v/>
      </c>
      <c r="B1115" s="568">
        <f t="shared" si="128"/>
        <v>3</v>
      </c>
      <c r="C1115" s="349">
        <f t="shared" si="123"/>
        <v>42825</v>
      </c>
      <c r="D1115" s="574"/>
      <c r="E1115" s="585">
        <v>42825</v>
      </c>
      <c r="F1115" s="279" t="s">
        <v>684</v>
      </c>
      <c r="G1115" s="575" t="s">
        <v>843</v>
      </c>
      <c r="H1115" s="507" t="s">
        <v>865</v>
      </c>
      <c r="I1115" s="340">
        <v>24</v>
      </c>
      <c r="J1115" s="340">
        <v>34801</v>
      </c>
      <c r="K1115" s="569">
        <f t="shared" si="124"/>
        <v>835224</v>
      </c>
      <c r="L1115" s="576" t="s">
        <v>160</v>
      </c>
      <c r="M1115" s="576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72"/>
    </row>
    <row r="1116" spans="1:31" s="539" customFormat="1" ht="15.75" customHeight="1">
      <c r="A1116" s="567" t="str">
        <f>IF(B1116&lt;&gt;"",IF(AND(B1116&gt;=_TM1,B1116&lt;=_TM2,OR(TH!L1116="1111",TH!M1116="1111")),TH!D1116,""),"")</f>
        <v/>
      </c>
      <c r="B1116" s="568">
        <f t="shared" si="128"/>
        <v>3</v>
      </c>
      <c r="C1116" s="349">
        <f t="shared" si="123"/>
        <v>42825</v>
      </c>
      <c r="D1116" s="574"/>
      <c r="E1116" s="585">
        <v>42825</v>
      </c>
      <c r="F1116" s="279" t="s">
        <v>742</v>
      </c>
      <c r="G1116" s="575" t="s">
        <v>843</v>
      </c>
      <c r="H1116" s="507" t="s">
        <v>865</v>
      </c>
      <c r="I1116" s="340">
        <v>8</v>
      </c>
      <c r="J1116" s="340">
        <v>227409</v>
      </c>
      <c r="K1116" s="569">
        <f t="shared" si="124"/>
        <v>1819272</v>
      </c>
      <c r="L1116" s="576" t="s">
        <v>160</v>
      </c>
      <c r="M1116" s="576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72"/>
    </row>
    <row r="1117" spans="1:31" s="539" customFormat="1" ht="15.75" customHeight="1">
      <c r="A1117" s="567" t="str">
        <f>IF(B1117&lt;&gt;"",IF(AND(B1117&gt;=_TM1,B1117&lt;=_TM2,OR(TH!L1117="1111",TH!M1117="1111")),TH!D1117,""),"")</f>
        <v/>
      </c>
      <c r="B1117" s="568">
        <f t="shared" si="128"/>
        <v>3</v>
      </c>
      <c r="C1117" s="349">
        <f t="shared" si="123"/>
        <v>42825</v>
      </c>
      <c r="D1117" s="574"/>
      <c r="E1117" s="585">
        <v>42825</v>
      </c>
      <c r="F1117" s="279" t="s">
        <v>738</v>
      </c>
      <c r="G1117" s="575" t="s">
        <v>843</v>
      </c>
      <c r="H1117" s="507" t="s">
        <v>865</v>
      </c>
      <c r="I1117" s="340">
        <v>13</v>
      </c>
      <c r="J1117" s="340">
        <v>154288</v>
      </c>
      <c r="K1117" s="569">
        <f t="shared" si="124"/>
        <v>2005744</v>
      </c>
      <c r="L1117" s="576" t="s">
        <v>160</v>
      </c>
      <c r="M1117" s="576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72"/>
      <c r="AB1117" s="573"/>
    </row>
    <row r="1118" spans="1:31" s="539" customFormat="1" ht="15.75" customHeight="1">
      <c r="A1118" s="567" t="str">
        <f>IF(B1118&lt;&gt;"",IF(AND(B1118&gt;=_TM1,B1118&lt;=_TM2,OR(TH!L1118="1111",TH!M1118="1111")),TH!D1118,""),"")</f>
        <v/>
      </c>
      <c r="B1118" s="568">
        <f t="shared" si="128"/>
        <v>3</v>
      </c>
      <c r="C1118" s="349">
        <f t="shared" si="123"/>
        <v>42825</v>
      </c>
      <c r="D1118" s="574"/>
      <c r="E1118" s="585">
        <v>42825</v>
      </c>
      <c r="F1118" s="279" t="s">
        <v>850</v>
      </c>
      <c r="G1118" s="575" t="s">
        <v>843</v>
      </c>
      <c r="H1118" s="507" t="s">
        <v>865</v>
      </c>
      <c r="I1118" s="340">
        <v>22</v>
      </c>
      <c r="J1118" s="340">
        <v>49013</v>
      </c>
      <c r="K1118" s="569">
        <f t="shared" si="124"/>
        <v>1078286</v>
      </c>
      <c r="L1118" s="576" t="s">
        <v>160</v>
      </c>
      <c r="M1118" s="576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72"/>
      <c r="AB1118" s="573"/>
      <c r="AE1118" s="573"/>
    </row>
    <row r="1119" spans="1:31" s="539" customFormat="1" ht="15.75" customHeight="1">
      <c r="A1119" s="567" t="str">
        <f>IF(B1119&lt;&gt;"",IF(AND(B1119&gt;=_TM1,B1119&lt;=_TM2,OR(TH!L1119="1111",TH!M1119="1111")),TH!D1119,""),"")</f>
        <v/>
      </c>
      <c r="B1119" s="568">
        <f t="shared" si="128"/>
        <v>3</v>
      </c>
      <c r="C1119" s="349">
        <f t="shared" si="123"/>
        <v>42825</v>
      </c>
      <c r="D1119" s="574"/>
      <c r="E1119" s="585">
        <v>42825</v>
      </c>
      <c r="F1119" s="279" t="s">
        <v>745</v>
      </c>
      <c r="G1119" s="575" t="s">
        <v>843</v>
      </c>
      <c r="H1119" s="507" t="s">
        <v>865</v>
      </c>
      <c r="I1119" s="340">
        <v>30</v>
      </c>
      <c r="J1119" s="340">
        <v>49574</v>
      </c>
      <c r="K1119" s="569">
        <f t="shared" si="124"/>
        <v>1487220</v>
      </c>
      <c r="L1119" s="576" t="s">
        <v>160</v>
      </c>
      <c r="M1119" s="576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72"/>
      <c r="AB1119" s="573"/>
      <c r="AE1119" s="573"/>
    </row>
    <row r="1120" spans="1:31" s="539" customFormat="1" ht="15.75" customHeight="1">
      <c r="A1120" s="567" t="str">
        <f>IF(B1120&lt;&gt;"",IF(AND(B1120&gt;=_TM1,B1120&lt;=_TM2,OR(TH!L1120="1111",TH!M1120="1111")),TH!D1120,""),"")</f>
        <v/>
      </c>
      <c r="B1120" s="568">
        <f t="shared" si="128"/>
        <v>3</v>
      </c>
      <c r="C1120" s="349">
        <f t="shared" si="123"/>
        <v>42825</v>
      </c>
      <c r="D1120" s="574"/>
      <c r="E1120" s="585">
        <v>42825</v>
      </c>
      <c r="F1120" s="279" t="s">
        <v>701</v>
      </c>
      <c r="G1120" s="575" t="s">
        <v>843</v>
      </c>
      <c r="H1120" s="507" t="s">
        <v>865</v>
      </c>
      <c r="I1120" s="340">
        <v>12</v>
      </c>
      <c r="J1120" s="340">
        <v>110473</v>
      </c>
      <c r="K1120" s="569">
        <f t="shared" si="124"/>
        <v>1325676</v>
      </c>
      <c r="L1120" s="576" t="s">
        <v>160</v>
      </c>
      <c r="M1120" s="576" t="s">
        <v>318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572"/>
      <c r="AB1120" s="573"/>
      <c r="AE1120" s="573"/>
    </row>
    <row r="1121" spans="1:31" s="539" customFormat="1" ht="15.75" customHeight="1">
      <c r="A1121" s="567" t="str">
        <f>IF(B1121&lt;&gt;"",IF(AND(B1121&gt;=_TM1,B1121&lt;=_TM2,OR(TH!L1121="1111",TH!M1121="1111")),TH!D1121,""),"")</f>
        <v/>
      </c>
      <c r="B1121" s="568">
        <f t="shared" si="128"/>
        <v>3</v>
      </c>
      <c r="C1121" s="349">
        <f t="shared" si="123"/>
        <v>42825</v>
      </c>
      <c r="D1121" s="574"/>
      <c r="E1121" s="585">
        <v>42825</v>
      </c>
      <c r="F1121" s="279" t="s">
        <v>665</v>
      </c>
      <c r="G1121" s="575" t="s">
        <v>843</v>
      </c>
      <c r="H1121" s="507" t="s">
        <v>865</v>
      </c>
      <c r="I1121" s="340">
        <v>54</v>
      </c>
      <c r="J1121" s="340">
        <v>43918</v>
      </c>
      <c r="K1121" s="569">
        <f t="shared" si="124"/>
        <v>2371572</v>
      </c>
      <c r="L1121" s="576" t="s">
        <v>160</v>
      </c>
      <c r="M1121" s="576" t="s">
        <v>318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572"/>
      <c r="AB1121" s="573"/>
      <c r="AE1121" s="573"/>
    </row>
    <row r="1122" spans="1:31" s="539" customFormat="1" ht="15.75" customHeight="1">
      <c r="A1122" s="567" t="str">
        <f>IF(B1122&lt;&gt;"",IF(AND(B1122&gt;=_TM1,B1122&lt;=_TM2,OR(TH!L1122="1111",TH!M1122="1111")),TH!D1122,""),"")</f>
        <v/>
      </c>
      <c r="B1122" s="568">
        <f t="shared" si="128"/>
        <v>3</v>
      </c>
      <c r="C1122" s="349">
        <f t="shared" si="123"/>
        <v>42825</v>
      </c>
      <c r="D1122" s="574"/>
      <c r="E1122" s="585">
        <v>42825</v>
      </c>
      <c r="F1122" s="279" t="s">
        <v>749</v>
      </c>
      <c r="G1122" s="575" t="s">
        <v>843</v>
      </c>
      <c r="H1122" s="507" t="s">
        <v>865</v>
      </c>
      <c r="I1122" s="340">
        <v>10</v>
      </c>
      <c r="J1122" s="340">
        <v>103608</v>
      </c>
      <c r="K1122" s="569">
        <f t="shared" si="124"/>
        <v>1036080</v>
      </c>
      <c r="L1122" s="576" t="s">
        <v>160</v>
      </c>
      <c r="M1122" s="576" t="s">
        <v>318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572"/>
      <c r="AB1122" s="573"/>
      <c r="AE1122" s="573"/>
    </row>
    <row r="1123" spans="1:31" s="539" customFormat="1" ht="15.75" customHeight="1">
      <c r="A1123" s="567" t="str">
        <f>IF(B1123&lt;&gt;"",IF(AND(B1123&gt;=_TM1,B1123&lt;=_TM2,OR(TH!L1123="1111",TH!M1123="1111")),TH!D1123,""),"")</f>
        <v/>
      </c>
      <c r="B1123" s="568">
        <f t="shared" si="128"/>
        <v>3</v>
      </c>
      <c r="C1123" s="349">
        <f t="shared" si="123"/>
        <v>42825</v>
      </c>
      <c r="D1123" s="574"/>
      <c r="E1123" s="585">
        <v>42825</v>
      </c>
      <c r="F1123" s="279" t="s">
        <v>703</v>
      </c>
      <c r="G1123" s="575" t="s">
        <v>843</v>
      </c>
      <c r="H1123" s="507" t="s">
        <v>865</v>
      </c>
      <c r="I1123" s="340">
        <v>14</v>
      </c>
      <c r="J1123" s="340">
        <v>67963</v>
      </c>
      <c r="K1123" s="569">
        <f t="shared" si="124"/>
        <v>951482</v>
      </c>
      <c r="L1123" s="576" t="s">
        <v>160</v>
      </c>
      <c r="M1123" s="576" t="s">
        <v>318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572"/>
      <c r="AB1123" s="573"/>
      <c r="AE1123" s="573"/>
    </row>
    <row r="1124" spans="1:31" s="539" customFormat="1" ht="15.75" customHeight="1">
      <c r="A1124" s="567" t="str">
        <f>IF(B1124&lt;&gt;"",IF(AND(B1124&gt;=_TM1,B1124&lt;=_TM2,OR(TH!L1124="1111",TH!M1124="1111")),TH!D1124,""),"")</f>
        <v/>
      </c>
      <c r="B1124" s="568">
        <f t="shared" si="128"/>
        <v>3</v>
      </c>
      <c r="C1124" s="349">
        <f t="shared" si="123"/>
        <v>42825</v>
      </c>
      <c r="D1124" s="574"/>
      <c r="E1124" s="585">
        <v>42825</v>
      </c>
      <c r="F1124" s="279" t="s">
        <v>702</v>
      </c>
      <c r="G1124" s="575" t="s">
        <v>843</v>
      </c>
      <c r="H1124" s="507" t="s">
        <v>865</v>
      </c>
      <c r="I1124" s="340">
        <v>12</v>
      </c>
      <c r="J1124" s="340">
        <v>48490</v>
      </c>
      <c r="K1124" s="569">
        <f t="shared" si="124"/>
        <v>581880</v>
      </c>
      <c r="L1124" s="576" t="s">
        <v>160</v>
      </c>
      <c r="M1124" s="576" t="s">
        <v>318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572"/>
      <c r="AE1124" s="573"/>
    </row>
    <row r="1125" spans="1:31" s="539" customFormat="1" ht="15.75" customHeight="1">
      <c r="A1125" s="567" t="str">
        <f>IF(B1125&lt;&gt;"",IF(AND(B1125&gt;=_TM1,B1125&lt;=_TM2,OR(TH!L1125="1111",TH!M1125="1111")),TH!D1125,""),"")</f>
        <v/>
      </c>
      <c r="B1125" s="568">
        <f t="shared" si="128"/>
        <v>3</v>
      </c>
      <c r="C1125" s="349">
        <f t="shared" si="123"/>
        <v>42825</v>
      </c>
      <c r="D1125" s="574"/>
      <c r="E1125" s="585">
        <v>42825</v>
      </c>
      <c r="F1125" s="279" t="s">
        <v>743</v>
      </c>
      <c r="G1125" s="575" t="s">
        <v>843</v>
      </c>
      <c r="H1125" s="507" t="s">
        <v>865</v>
      </c>
      <c r="I1125" s="340">
        <v>12</v>
      </c>
      <c r="J1125" s="340">
        <v>78953</v>
      </c>
      <c r="K1125" s="569">
        <f t="shared" si="124"/>
        <v>947436</v>
      </c>
      <c r="L1125" s="576" t="s">
        <v>160</v>
      </c>
      <c r="M1125" s="576" t="s">
        <v>318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572"/>
      <c r="AB1125" s="573"/>
      <c r="AE1125" s="573"/>
    </row>
    <row r="1126" spans="1:31" s="539" customFormat="1" ht="15.75" customHeight="1">
      <c r="A1126" s="567" t="str">
        <f>IF(B1126&lt;&gt;"",IF(AND(B1126&gt;=_TM1,B1126&lt;=_TM2,OR(TH!L1126="1111",TH!M1126="1111")),TH!D1126,""),"")</f>
        <v/>
      </c>
      <c r="B1126" s="568">
        <f t="shared" si="128"/>
        <v>3</v>
      </c>
      <c r="C1126" s="349">
        <f t="shared" si="123"/>
        <v>42825</v>
      </c>
      <c r="D1126" s="574"/>
      <c r="E1126" s="585">
        <v>42825</v>
      </c>
      <c r="F1126" s="279" t="s">
        <v>746</v>
      </c>
      <c r="G1126" s="575" t="s">
        <v>843</v>
      </c>
      <c r="H1126" s="507" t="s">
        <v>865</v>
      </c>
      <c r="I1126" s="340">
        <v>9</v>
      </c>
      <c r="J1126" s="340">
        <v>183100</v>
      </c>
      <c r="K1126" s="569">
        <f t="shared" si="124"/>
        <v>1647900</v>
      </c>
      <c r="L1126" s="576" t="s">
        <v>160</v>
      </c>
      <c r="M1126" s="576" t="s">
        <v>318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572"/>
      <c r="AB1126" s="573"/>
      <c r="AE1126" s="573"/>
    </row>
    <row r="1127" spans="1:31" s="539" customFormat="1" ht="15.75" customHeight="1">
      <c r="A1127" s="567" t="str">
        <f>IF(B1127&lt;&gt;"",IF(AND(B1127&gt;=_TM1,B1127&lt;=_TM2,OR(TH!L1127="1111",TH!M1127="1111")),TH!D1127,""),"")</f>
        <v/>
      </c>
      <c r="B1127" s="568">
        <f t="shared" si="128"/>
        <v>3</v>
      </c>
      <c r="C1127" s="349">
        <f t="shared" si="123"/>
        <v>42825</v>
      </c>
      <c r="D1127" s="574"/>
      <c r="E1127" s="585">
        <v>42825</v>
      </c>
      <c r="F1127" s="279" t="s">
        <v>744</v>
      </c>
      <c r="G1127" s="575" t="s">
        <v>843</v>
      </c>
      <c r="H1127" s="507" t="s">
        <v>865</v>
      </c>
      <c r="I1127" s="340">
        <v>4</v>
      </c>
      <c r="J1127" s="340">
        <v>120339</v>
      </c>
      <c r="K1127" s="569">
        <f t="shared" si="124"/>
        <v>481356</v>
      </c>
      <c r="L1127" s="576" t="s">
        <v>160</v>
      </c>
      <c r="M1127" s="576" t="s">
        <v>318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572"/>
      <c r="AB1127" s="573"/>
      <c r="AE1127" s="573"/>
    </row>
    <row r="1128" spans="1:31" s="539" customFormat="1" ht="15.75" customHeight="1">
      <c r="A1128" s="567" t="str">
        <f>IF(B1128&lt;&gt;"",IF(AND(B1128&gt;=_TM1,B1128&lt;=_TM2,OR(TH!L1128="1111",TH!M1128="1111")),TH!D1128,""),"")</f>
        <v/>
      </c>
      <c r="B1128" s="568">
        <f t="shared" si="128"/>
        <v>3</v>
      </c>
      <c r="C1128" s="349">
        <f t="shared" si="123"/>
        <v>42825</v>
      </c>
      <c r="D1128" s="574"/>
      <c r="E1128" s="585">
        <v>42825</v>
      </c>
      <c r="F1128" s="279" t="s">
        <v>748</v>
      </c>
      <c r="G1128" s="575" t="s">
        <v>843</v>
      </c>
      <c r="H1128" s="507" t="s">
        <v>865</v>
      </c>
      <c r="I1128" s="340">
        <v>10</v>
      </c>
      <c r="J1128" s="340">
        <v>50207</v>
      </c>
      <c r="K1128" s="569">
        <f t="shared" si="124"/>
        <v>502070</v>
      </c>
      <c r="L1128" s="576" t="s">
        <v>160</v>
      </c>
      <c r="M1128" s="576" t="s">
        <v>318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572"/>
      <c r="AB1128" s="573"/>
      <c r="AE1128" s="573"/>
    </row>
    <row r="1129" spans="1:31" s="539" customFormat="1" ht="15.75" customHeight="1">
      <c r="A1129" s="567" t="str">
        <f>IF(B1129&lt;&gt;"",IF(AND(B1129&gt;=_TM1,B1129&lt;=_TM2,OR(TH!L1129="1111",TH!M1129="1111")),TH!D1129,""),"")</f>
        <v/>
      </c>
      <c r="B1129" s="568">
        <f t="shared" si="128"/>
        <v>3</v>
      </c>
      <c r="C1129" s="349">
        <f t="shared" si="123"/>
        <v>42825</v>
      </c>
      <c r="D1129" s="574"/>
      <c r="E1129" s="585">
        <v>42825</v>
      </c>
      <c r="F1129" s="279" t="s">
        <v>717</v>
      </c>
      <c r="G1129" s="575" t="s">
        <v>843</v>
      </c>
      <c r="H1129" s="507" t="s">
        <v>865</v>
      </c>
      <c r="I1129" s="340">
        <v>14</v>
      </c>
      <c r="J1129" s="340">
        <v>44947</v>
      </c>
      <c r="K1129" s="569">
        <f t="shared" si="124"/>
        <v>629258</v>
      </c>
      <c r="L1129" s="576" t="s">
        <v>160</v>
      </c>
      <c r="M1129" s="576" t="s">
        <v>318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572"/>
      <c r="AB1129" s="573"/>
      <c r="AE1129" s="573"/>
    </row>
    <row r="1130" spans="1:31" s="539" customFormat="1" ht="15.75" customHeight="1">
      <c r="A1130" s="567" t="str">
        <f>IF(B1130&lt;&gt;"",IF(AND(B1130&gt;=_TM1,B1130&lt;=_TM2,OR(TH!L1130="1111",TH!M1130="1111")),TH!D1130,""),"")</f>
        <v/>
      </c>
      <c r="B1130" s="568">
        <f t="shared" si="128"/>
        <v>3</v>
      </c>
      <c r="C1130" s="349">
        <f t="shared" si="123"/>
        <v>42825</v>
      </c>
      <c r="D1130" s="574"/>
      <c r="E1130" s="585">
        <v>42825</v>
      </c>
      <c r="F1130" s="279" t="s">
        <v>665</v>
      </c>
      <c r="G1130" s="575" t="s">
        <v>843</v>
      </c>
      <c r="H1130" s="507" t="s">
        <v>865</v>
      </c>
      <c r="I1130" s="340">
        <v>10</v>
      </c>
      <c r="J1130" s="340">
        <v>43944</v>
      </c>
      <c r="K1130" s="569">
        <f t="shared" si="124"/>
        <v>439440</v>
      </c>
      <c r="L1130" s="576" t="s">
        <v>160</v>
      </c>
      <c r="M1130" s="576" t="s">
        <v>318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572"/>
      <c r="AB1130" s="573"/>
      <c r="AE1130" s="573"/>
    </row>
    <row r="1131" spans="1:31" s="539" customFormat="1" ht="15.75" customHeight="1">
      <c r="A1131" s="567" t="str">
        <f>IF(B1131&lt;&gt;"",IF(AND(B1131&gt;=_TM1,B1131&lt;=_TM2,OR(TH!L1131="1111",TH!M1131="1111")),TH!D1131,""),"")</f>
        <v/>
      </c>
      <c r="B1131" s="568">
        <f t="shared" si="128"/>
        <v>3</v>
      </c>
      <c r="C1131" s="349">
        <f t="shared" ref="C1131:C1194" si="129">E1131</f>
        <v>42825</v>
      </c>
      <c r="D1131" s="574"/>
      <c r="E1131" s="585">
        <v>42825</v>
      </c>
      <c r="F1131" s="279" t="s">
        <v>750</v>
      </c>
      <c r="G1131" s="575" t="s">
        <v>843</v>
      </c>
      <c r="H1131" s="507" t="s">
        <v>865</v>
      </c>
      <c r="I1131" s="340">
        <v>8</v>
      </c>
      <c r="J1131" s="340">
        <v>150646</v>
      </c>
      <c r="K1131" s="569">
        <f t="shared" si="124"/>
        <v>1205168</v>
      </c>
      <c r="L1131" s="576" t="s">
        <v>160</v>
      </c>
      <c r="M1131" s="576" t="s">
        <v>318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572"/>
      <c r="AB1131" s="573"/>
      <c r="AE1131" s="573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28"/>
        <v>3</v>
      </c>
      <c r="C1132" s="349">
        <f t="shared" si="129"/>
        <v>42825</v>
      </c>
      <c r="D1132" s="574"/>
      <c r="E1132" s="585">
        <v>42825</v>
      </c>
      <c r="F1132" s="279" t="s">
        <v>751</v>
      </c>
      <c r="G1132" s="575" t="s">
        <v>843</v>
      </c>
      <c r="H1132" s="507" t="s">
        <v>865</v>
      </c>
      <c r="I1132" s="340">
        <v>36</v>
      </c>
      <c r="J1132" s="340">
        <v>70433</v>
      </c>
      <c r="K1132" s="569">
        <f t="shared" si="124"/>
        <v>2535588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B1132" s="573"/>
      <c r="AE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28"/>
        <v>3</v>
      </c>
      <c r="C1133" s="349">
        <f t="shared" si="129"/>
        <v>42825</v>
      </c>
      <c r="D1133" s="574"/>
      <c r="E1133" s="585">
        <v>42825</v>
      </c>
      <c r="F1133" s="279" t="s">
        <v>753</v>
      </c>
      <c r="G1133" s="575" t="s">
        <v>843</v>
      </c>
      <c r="H1133" s="507" t="s">
        <v>865</v>
      </c>
      <c r="I1133" s="340">
        <v>16</v>
      </c>
      <c r="J1133" s="340">
        <v>48453</v>
      </c>
      <c r="K1133" s="569">
        <f t="shared" si="124"/>
        <v>775248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28"/>
        <v>3</v>
      </c>
      <c r="C1134" s="349">
        <f t="shared" si="129"/>
        <v>42825</v>
      </c>
      <c r="D1134" s="574"/>
      <c r="E1134" s="585">
        <v>42825</v>
      </c>
      <c r="F1134" s="279" t="s">
        <v>735</v>
      </c>
      <c r="G1134" s="575" t="s">
        <v>843</v>
      </c>
      <c r="H1134" s="507" t="s">
        <v>865</v>
      </c>
      <c r="I1134" s="340">
        <v>14</v>
      </c>
      <c r="J1134" s="340">
        <v>26049</v>
      </c>
      <c r="K1134" s="569">
        <f t="shared" si="124"/>
        <v>364686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  <c r="AB1134" s="573"/>
      <c r="AE1134" s="573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si="128"/>
        <v>3</v>
      </c>
      <c r="C1135" s="349">
        <f t="shared" si="129"/>
        <v>42825</v>
      </c>
      <c r="D1135" s="574"/>
      <c r="E1135" s="585">
        <v>42825</v>
      </c>
      <c r="F1135" s="279" t="s">
        <v>736</v>
      </c>
      <c r="G1135" s="575" t="s">
        <v>843</v>
      </c>
      <c r="H1135" s="507" t="s">
        <v>865</v>
      </c>
      <c r="I1135" s="340">
        <v>3</v>
      </c>
      <c r="J1135" s="340">
        <v>144492</v>
      </c>
      <c r="K1135" s="569">
        <f t="shared" si="124"/>
        <v>433476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  <c r="AB1135" s="573"/>
      <c r="AE1135" s="573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28"/>
        <v>3</v>
      </c>
      <c r="C1136" s="349">
        <f t="shared" si="129"/>
        <v>42825</v>
      </c>
      <c r="D1136" s="574"/>
      <c r="E1136" s="585">
        <v>42825</v>
      </c>
      <c r="F1136" s="279" t="s">
        <v>737</v>
      </c>
      <c r="G1136" s="575" t="s">
        <v>843</v>
      </c>
      <c r="H1136" s="507" t="s">
        <v>865</v>
      </c>
      <c r="I1136" s="340">
        <v>6</v>
      </c>
      <c r="J1136" s="340">
        <v>35340</v>
      </c>
      <c r="K1136" s="569">
        <f t="shared" si="124"/>
        <v>212040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  <c r="AB1136" s="573"/>
      <c r="AE1136" s="573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28"/>
        <v>3</v>
      </c>
      <c r="C1137" s="349">
        <f t="shared" si="129"/>
        <v>42825</v>
      </c>
      <c r="D1137" s="574"/>
      <c r="E1137" s="585">
        <v>42825</v>
      </c>
      <c r="F1137" s="279" t="s">
        <v>737</v>
      </c>
      <c r="G1137" s="575" t="s">
        <v>843</v>
      </c>
      <c r="H1137" s="507" t="s">
        <v>865</v>
      </c>
      <c r="I1137" s="340">
        <v>10</v>
      </c>
      <c r="J1137" s="340">
        <v>35340</v>
      </c>
      <c r="K1137" s="569">
        <f t="shared" ref="K1137:K1200" si="130">ROUND(I1137*J1137,0)</f>
        <v>353400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  <c r="AE1137" s="573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28"/>
        <v>3</v>
      </c>
      <c r="C1138" s="349">
        <f t="shared" si="129"/>
        <v>42825</v>
      </c>
      <c r="D1138" s="574"/>
      <c r="E1138" s="585">
        <v>42825</v>
      </c>
      <c r="F1138" s="279" t="s">
        <v>739</v>
      </c>
      <c r="G1138" s="575" t="s">
        <v>843</v>
      </c>
      <c r="H1138" s="507" t="s">
        <v>865</v>
      </c>
      <c r="I1138" s="340">
        <v>6</v>
      </c>
      <c r="J1138" s="340">
        <v>36114</v>
      </c>
      <c r="K1138" s="569">
        <f t="shared" si="130"/>
        <v>216684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28"/>
        <v>3</v>
      </c>
      <c r="C1139" s="349">
        <f t="shared" si="129"/>
        <v>42825</v>
      </c>
      <c r="D1139" s="574"/>
      <c r="E1139" s="585">
        <v>42825</v>
      </c>
      <c r="F1139" s="279" t="s">
        <v>740</v>
      </c>
      <c r="G1139" s="575" t="s">
        <v>843</v>
      </c>
      <c r="H1139" s="507" t="s">
        <v>865</v>
      </c>
      <c r="I1139" s="340">
        <v>3</v>
      </c>
      <c r="J1139" s="340">
        <v>216090</v>
      </c>
      <c r="K1139" s="569">
        <f t="shared" si="130"/>
        <v>648270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28"/>
        <v>3</v>
      </c>
      <c r="C1140" s="349">
        <f t="shared" si="129"/>
        <v>42825</v>
      </c>
      <c r="D1140" s="574"/>
      <c r="E1140" s="586">
        <v>42825</v>
      </c>
      <c r="F1140" s="277" t="s">
        <v>851</v>
      </c>
      <c r="G1140" s="578" t="s">
        <v>843</v>
      </c>
      <c r="H1140" s="507" t="s">
        <v>865</v>
      </c>
      <c r="I1140" s="340">
        <v>38</v>
      </c>
      <c r="J1140" s="340">
        <v>41113</v>
      </c>
      <c r="K1140" s="569">
        <f t="shared" si="130"/>
        <v>1562294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  <c r="AB1140" s="573"/>
      <c r="AC1140" s="573"/>
      <c r="AD1140" s="573"/>
      <c r="AE1140" s="573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28"/>
        <v>3</v>
      </c>
      <c r="C1141" s="349">
        <f t="shared" si="129"/>
        <v>42825</v>
      </c>
      <c r="D1141" s="574"/>
      <c r="E1141" s="586">
        <v>42825</v>
      </c>
      <c r="F1141" s="279" t="s">
        <v>734</v>
      </c>
      <c r="G1141" s="578" t="s">
        <v>843</v>
      </c>
      <c r="H1141" s="507" t="s">
        <v>865</v>
      </c>
      <c r="I1141" s="340">
        <v>56</v>
      </c>
      <c r="J1141" s="340">
        <v>78670</v>
      </c>
      <c r="K1141" s="569">
        <f t="shared" si="130"/>
        <v>4405520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  <c r="AB1141" s="573"/>
      <c r="AC1141" s="573"/>
      <c r="AD1141" s="573"/>
      <c r="AE1141" s="573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28"/>
        <v>3</v>
      </c>
      <c r="C1142" s="349">
        <f t="shared" si="129"/>
        <v>42825</v>
      </c>
      <c r="D1142" s="574"/>
      <c r="E1142" s="586">
        <v>42825</v>
      </c>
      <c r="F1142" s="277" t="s">
        <v>679</v>
      </c>
      <c r="G1142" s="578" t="s">
        <v>843</v>
      </c>
      <c r="H1142" s="507" t="s">
        <v>865</v>
      </c>
      <c r="I1142" s="340">
        <v>8</v>
      </c>
      <c r="J1142" s="340">
        <v>37367</v>
      </c>
      <c r="K1142" s="569">
        <f t="shared" si="130"/>
        <v>298936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  <c r="AB1142" s="573"/>
      <c r="AC1142" s="573"/>
      <c r="AD1142" s="573"/>
      <c r="AE1142" s="573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28"/>
        <v>3</v>
      </c>
      <c r="C1143" s="349">
        <f t="shared" si="129"/>
        <v>42825</v>
      </c>
      <c r="D1143" s="574"/>
      <c r="E1143" s="586">
        <v>42825</v>
      </c>
      <c r="F1143" s="277" t="s">
        <v>679</v>
      </c>
      <c r="G1143" s="578" t="s">
        <v>843</v>
      </c>
      <c r="H1143" s="507" t="s">
        <v>865</v>
      </c>
      <c r="I1143" s="340">
        <v>14</v>
      </c>
      <c r="J1143" s="340">
        <v>37367</v>
      </c>
      <c r="K1143" s="569">
        <f t="shared" si="130"/>
        <v>523138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  <c r="AB1143" s="573"/>
      <c r="AC1143" s="573"/>
      <c r="AD1143" s="573"/>
      <c r="AE1143" s="573"/>
    </row>
    <row r="1144" spans="1:31" s="539" customFormat="1" ht="15.75" customHeight="1">
      <c r="A1144" s="567" t="str">
        <f>IF(B1144&lt;&gt;"",IF(AND(B1144&gt;=_TM1,B1144&lt;=_TM2,OR(TH!L1144="1111",TH!M1144="1111")),TH!D1144,""),"")</f>
        <v/>
      </c>
      <c r="B1144" s="568">
        <f t="shared" si="128"/>
        <v>3</v>
      </c>
      <c r="C1144" s="349">
        <f t="shared" si="129"/>
        <v>42825</v>
      </c>
      <c r="D1144" s="574"/>
      <c r="E1144" s="586">
        <v>42825</v>
      </c>
      <c r="F1144" s="277" t="s">
        <v>678</v>
      </c>
      <c r="G1144" s="578" t="s">
        <v>843</v>
      </c>
      <c r="H1144" s="507" t="s">
        <v>865</v>
      </c>
      <c r="I1144" s="340">
        <v>12</v>
      </c>
      <c r="J1144" s="340">
        <v>34679</v>
      </c>
      <c r="K1144" s="569">
        <f t="shared" si="130"/>
        <v>416148</v>
      </c>
      <c r="L1144" s="576" t="s">
        <v>160</v>
      </c>
      <c r="M1144" s="576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572"/>
      <c r="AB1144" s="573"/>
      <c r="AC1144" s="573"/>
      <c r="AD1144" s="573"/>
      <c r="AE1144" s="573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28"/>
        <v>3</v>
      </c>
      <c r="C1145" s="349">
        <f t="shared" si="129"/>
        <v>42825</v>
      </c>
      <c r="D1145" s="574"/>
      <c r="E1145" s="586">
        <v>42825</v>
      </c>
      <c r="F1145" s="277" t="s">
        <v>678</v>
      </c>
      <c r="G1145" s="578" t="s">
        <v>843</v>
      </c>
      <c r="H1145" s="507" t="s">
        <v>865</v>
      </c>
      <c r="I1145" s="340">
        <v>21</v>
      </c>
      <c r="J1145" s="340">
        <v>34679</v>
      </c>
      <c r="K1145" s="569">
        <f t="shared" si="130"/>
        <v>728259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  <c r="AB1145" s="573"/>
      <c r="AC1145" s="573"/>
      <c r="AD1145" s="573"/>
      <c r="AE1145" s="573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28"/>
        <v>3</v>
      </c>
      <c r="C1146" s="349">
        <f t="shared" si="129"/>
        <v>42825</v>
      </c>
      <c r="D1146" s="574"/>
      <c r="E1146" s="586">
        <v>42825</v>
      </c>
      <c r="F1146" s="277" t="s">
        <v>852</v>
      </c>
      <c r="G1146" s="578" t="s">
        <v>843</v>
      </c>
      <c r="H1146" s="507" t="s">
        <v>865</v>
      </c>
      <c r="I1146" s="340">
        <v>20</v>
      </c>
      <c r="J1146" s="340">
        <v>75821</v>
      </c>
      <c r="K1146" s="569">
        <f t="shared" si="130"/>
        <v>1516420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  <c r="AB1146" s="573"/>
      <c r="AC1146" s="573"/>
      <c r="AD1146" s="573"/>
      <c r="AE1146" s="573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28"/>
        <v>3</v>
      </c>
      <c r="C1147" s="349">
        <f t="shared" si="129"/>
        <v>42825</v>
      </c>
      <c r="D1147" s="574"/>
      <c r="E1147" s="586">
        <v>42825</v>
      </c>
      <c r="F1147" s="277" t="s">
        <v>741</v>
      </c>
      <c r="G1147" s="578" t="s">
        <v>843</v>
      </c>
      <c r="H1147" s="507" t="s">
        <v>865</v>
      </c>
      <c r="I1147" s="340">
        <v>8</v>
      </c>
      <c r="J1147" s="340">
        <v>41340</v>
      </c>
      <c r="K1147" s="569">
        <f t="shared" si="130"/>
        <v>330720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  <c r="AB1147" s="573"/>
      <c r="AE1147" s="573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28"/>
        <v>3</v>
      </c>
      <c r="C1148" s="349">
        <f t="shared" si="129"/>
        <v>42825</v>
      </c>
      <c r="D1148" s="574"/>
      <c r="E1148" s="586">
        <v>42825</v>
      </c>
      <c r="F1148" s="277" t="s">
        <v>741</v>
      </c>
      <c r="G1148" s="578" t="s">
        <v>843</v>
      </c>
      <c r="H1148" s="507" t="s">
        <v>865</v>
      </c>
      <c r="I1148" s="340">
        <v>6</v>
      </c>
      <c r="J1148" s="340">
        <v>41340</v>
      </c>
      <c r="K1148" s="569">
        <f t="shared" si="130"/>
        <v>248040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  <c r="AB1148" s="573"/>
      <c r="AE1148" s="573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28"/>
        <v>3</v>
      </c>
      <c r="C1149" s="349">
        <f t="shared" si="129"/>
        <v>42825</v>
      </c>
      <c r="D1149" s="574"/>
      <c r="E1149" s="586">
        <v>42825</v>
      </c>
      <c r="F1149" s="277" t="s">
        <v>683</v>
      </c>
      <c r="G1149" s="578" t="s">
        <v>843</v>
      </c>
      <c r="H1149" s="507" t="s">
        <v>865</v>
      </c>
      <c r="I1149" s="340">
        <v>32</v>
      </c>
      <c r="J1149" s="340">
        <v>24752</v>
      </c>
      <c r="K1149" s="569">
        <f t="shared" si="130"/>
        <v>792064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  <c r="AB1149" s="573"/>
      <c r="AC1149" s="573"/>
      <c r="AD1149" s="573"/>
      <c r="AE1149" s="573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28"/>
        <v>3</v>
      </c>
      <c r="C1150" s="349">
        <f t="shared" si="129"/>
        <v>42825</v>
      </c>
      <c r="D1150" s="574"/>
      <c r="E1150" s="586">
        <v>42825</v>
      </c>
      <c r="F1150" s="277" t="s">
        <v>683</v>
      </c>
      <c r="G1150" s="578" t="s">
        <v>843</v>
      </c>
      <c r="H1150" s="507" t="s">
        <v>865</v>
      </c>
      <c r="I1150" s="340">
        <v>62</v>
      </c>
      <c r="J1150" s="340">
        <v>24752</v>
      </c>
      <c r="K1150" s="569">
        <f t="shared" si="130"/>
        <v>1534624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  <c r="AB1150" s="573"/>
      <c r="AC1150" s="573"/>
      <c r="AD1150" s="573"/>
      <c r="AE1150" s="573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si="128"/>
        <v>3</v>
      </c>
      <c r="C1151" s="349">
        <f t="shared" si="129"/>
        <v>42825</v>
      </c>
      <c r="D1151" s="574"/>
      <c r="E1151" s="586">
        <v>42825</v>
      </c>
      <c r="F1151" s="277" t="s">
        <v>814</v>
      </c>
      <c r="G1151" s="578" t="s">
        <v>843</v>
      </c>
      <c r="H1151" s="507" t="s">
        <v>865</v>
      </c>
      <c r="I1151" s="340">
        <v>10</v>
      </c>
      <c r="J1151" s="340">
        <v>26300</v>
      </c>
      <c r="K1151" s="569">
        <f t="shared" si="130"/>
        <v>263000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  <c r="AB1151" s="573"/>
      <c r="AC1151" s="573"/>
      <c r="AD1151" s="573"/>
      <c r="AE1151" s="573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28"/>
        <v>3</v>
      </c>
      <c r="C1152" s="349">
        <f t="shared" si="129"/>
        <v>42825</v>
      </c>
      <c r="D1152" s="574"/>
      <c r="E1152" s="586">
        <v>42825</v>
      </c>
      <c r="F1152" s="277" t="s">
        <v>733</v>
      </c>
      <c r="G1152" s="578" t="s">
        <v>843</v>
      </c>
      <c r="H1152" s="507" t="s">
        <v>865</v>
      </c>
      <c r="I1152" s="340">
        <v>16</v>
      </c>
      <c r="J1152" s="340">
        <v>45701</v>
      </c>
      <c r="K1152" s="569">
        <f t="shared" si="130"/>
        <v>731216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  <c r="AB1152" s="573"/>
      <c r="AC1152" s="573"/>
      <c r="AD1152" s="573"/>
      <c r="AE1152" s="573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28"/>
        <v>3</v>
      </c>
      <c r="C1153" s="349">
        <f t="shared" si="129"/>
        <v>42825</v>
      </c>
      <c r="D1153" s="574"/>
      <c r="E1153" s="586">
        <v>42825</v>
      </c>
      <c r="F1153" s="277" t="s">
        <v>733</v>
      </c>
      <c r="G1153" s="578" t="s">
        <v>843</v>
      </c>
      <c r="H1153" s="507" t="s">
        <v>865</v>
      </c>
      <c r="I1153" s="340">
        <v>4</v>
      </c>
      <c r="J1153" s="340">
        <v>45701</v>
      </c>
      <c r="K1153" s="569">
        <f t="shared" si="130"/>
        <v>182804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  <c r="AB1153" s="573"/>
      <c r="AE1153" s="573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28"/>
        <v>3</v>
      </c>
      <c r="C1154" s="349">
        <f t="shared" si="129"/>
        <v>42825</v>
      </c>
      <c r="D1154" s="574"/>
      <c r="E1154" s="586">
        <v>42825</v>
      </c>
      <c r="F1154" s="277" t="s">
        <v>755</v>
      </c>
      <c r="G1154" s="578" t="s">
        <v>843</v>
      </c>
      <c r="H1154" s="507" t="s">
        <v>865</v>
      </c>
      <c r="I1154" s="340">
        <v>55</v>
      </c>
      <c r="J1154" s="340">
        <v>10865</v>
      </c>
      <c r="K1154" s="569">
        <f t="shared" si="130"/>
        <v>597575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  <c r="AB1154" s="573"/>
      <c r="AE1154" s="573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28"/>
        <v>3</v>
      </c>
      <c r="C1155" s="349">
        <f t="shared" si="129"/>
        <v>42825</v>
      </c>
      <c r="D1155" s="574"/>
      <c r="E1155" s="586">
        <v>42825</v>
      </c>
      <c r="F1155" s="277" t="s">
        <v>756</v>
      </c>
      <c r="G1155" s="578" t="s">
        <v>843</v>
      </c>
      <c r="H1155" s="507" t="s">
        <v>865</v>
      </c>
      <c r="I1155" s="340">
        <v>78</v>
      </c>
      <c r="J1155" s="340">
        <v>19889</v>
      </c>
      <c r="K1155" s="569">
        <f t="shared" si="130"/>
        <v>1551342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  <c r="AB1155" s="573"/>
      <c r="AE1155" s="573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ref="B1156:B1213" si="131">IF(C1156&lt;&gt;"",MONTH(C1156),"")</f>
        <v>3</v>
      </c>
      <c r="C1156" s="349">
        <f t="shared" si="129"/>
        <v>42825</v>
      </c>
      <c r="D1156" s="574"/>
      <c r="E1156" s="586">
        <v>42825</v>
      </c>
      <c r="F1156" s="277" t="s">
        <v>713</v>
      </c>
      <c r="G1156" s="578" t="s">
        <v>843</v>
      </c>
      <c r="H1156" s="507" t="s">
        <v>865</v>
      </c>
      <c r="I1156" s="340">
        <v>4</v>
      </c>
      <c r="J1156" s="340">
        <v>81237</v>
      </c>
      <c r="K1156" s="569">
        <f t="shared" si="130"/>
        <v>324948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  <c r="AE1156" s="573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31"/>
        <v>3</v>
      </c>
      <c r="C1157" s="349">
        <f t="shared" si="129"/>
        <v>42825</v>
      </c>
      <c r="D1157" s="349"/>
      <c r="E1157" s="583">
        <v>42825</v>
      </c>
      <c r="F1157" s="279" t="s">
        <v>752</v>
      </c>
      <c r="G1157" s="348" t="s">
        <v>843</v>
      </c>
      <c r="H1157" s="507" t="s">
        <v>865</v>
      </c>
      <c r="I1157" s="340">
        <v>8</v>
      </c>
      <c r="J1157" s="340">
        <v>140372</v>
      </c>
      <c r="K1157" s="569">
        <f t="shared" si="130"/>
        <v>1122976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  <c r="AB1157" s="573"/>
      <c r="AE1157" s="573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31"/>
        <v>3</v>
      </c>
      <c r="C1158" s="349">
        <f t="shared" si="129"/>
        <v>42825</v>
      </c>
      <c r="D1158" s="349"/>
      <c r="E1158" s="583">
        <v>42825</v>
      </c>
      <c r="F1158" s="279" t="s">
        <v>665</v>
      </c>
      <c r="G1158" s="348" t="s">
        <v>843</v>
      </c>
      <c r="H1158" s="507" t="s">
        <v>865</v>
      </c>
      <c r="I1158" s="340">
        <v>80</v>
      </c>
      <c r="J1158" s="340">
        <v>39735</v>
      </c>
      <c r="K1158" s="569">
        <f t="shared" si="130"/>
        <v>3178800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31"/>
        <v>3</v>
      </c>
      <c r="C1159" s="349">
        <f t="shared" si="129"/>
        <v>42825</v>
      </c>
      <c r="D1159" s="574"/>
      <c r="E1159" s="583">
        <v>42825</v>
      </c>
      <c r="F1159" s="280" t="s">
        <v>790</v>
      </c>
      <c r="G1159" s="577" t="s">
        <v>843</v>
      </c>
      <c r="H1159" s="507" t="s">
        <v>865</v>
      </c>
      <c r="I1159" s="340">
        <v>10</v>
      </c>
      <c r="J1159" s="340">
        <v>78500</v>
      </c>
      <c r="K1159" s="569">
        <f t="shared" si="130"/>
        <v>785000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31"/>
        <v>3</v>
      </c>
      <c r="C1160" s="349">
        <f t="shared" si="129"/>
        <v>42825</v>
      </c>
      <c r="D1160" s="574"/>
      <c r="E1160" s="583">
        <v>42825</v>
      </c>
      <c r="F1160" s="280" t="s">
        <v>853</v>
      </c>
      <c r="G1160" s="577" t="s">
        <v>843</v>
      </c>
      <c r="H1160" s="507" t="s">
        <v>865</v>
      </c>
      <c r="I1160" s="340">
        <v>20</v>
      </c>
      <c r="J1160" s="340">
        <v>42454</v>
      </c>
      <c r="K1160" s="569">
        <f t="shared" si="130"/>
        <v>849080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31"/>
        <v>3</v>
      </c>
      <c r="C1161" s="349">
        <f t="shared" si="129"/>
        <v>42825</v>
      </c>
      <c r="D1161" s="574"/>
      <c r="E1161" s="583">
        <v>42825</v>
      </c>
      <c r="F1161" s="280" t="s">
        <v>733</v>
      </c>
      <c r="G1161" s="577" t="s">
        <v>843</v>
      </c>
      <c r="H1161" s="507" t="s">
        <v>865</v>
      </c>
      <c r="I1161" s="340">
        <v>28</v>
      </c>
      <c r="J1161" s="340">
        <v>43982</v>
      </c>
      <c r="K1161" s="569">
        <f t="shared" si="130"/>
        <v>1231496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31"/>
        <v>3</v>
      </c>
      <c r="C1162" s="349">
        <f t="shared" si="129"/>
        <v>42825</v>
      </c>
      <c r="D1162" s="574"/>
      <c r="E1162" s="583">
        <v>42825</v>
      </c>
      <c r="F1162" s="280" t="s">
        <v>789</v>
      </c>
      <c r="G1162" s="577" t="s">
        <v>843</v>
      </c>
      <c r="H1162" s="507" t="s">
        <v>865</v>
      </c>
      <c r="I1162" s="340">
        <v>12</v>
      </c>
      <c r="J1162" s="340">
        <v>49660</v>
      </c>
      <c r="K1162" s="569">
        <f t="shared" si="130"/>
        <v>595920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31"/>
        <v>3</v>
      </c>
      <c r="C1163" s="349">
        <f t="shared" si="129"/>
        <v>42825</v>
      </c>
      <c r="D1163" s="574"/>
      <c r="E1163" s="583">
        <v>42825</v>
      </c>
      <c r="F1163" s="280" t="s">
        <v>785</v>
      </c>
      <c r="G1163" s="577" t="s">
        <v>843</v>
      </c>
      <c r="H1163" s="507" t="s">
        <v>865</v>
      </c>
      <c r="I1163" s="340">
        <v>12</v>
      </c>
      <c r="J1163" s="340">
        <v>54883</v>
      </c>
      <c r="K1163" s="569">
        <f t="shared" si="130"/>
        <v>658596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si="131"/>
        <v>3</v>
      </c>
      <c r="C1164" s="349">
        <f t="shared" si="129"/>
        <v>42825</v>
      </c>
      <c r="D1164" s="574"/>
      <c r="E1164" s="583">
        <v>42825</v>
      </c>
      <c r="F1164" s="280" t="s">
        <v>786</v>
      </c>
      <c r="G1164" s="577" t="s">
        <v>843</v>
      </c>
      <c r="H1164" s="507" t="s">
        <v>865</v>
      </c>
      <c r="I1164" s="580">
        <v>10</v>
      </c>
      <c r="J1164" s="340">
        <v>52044</v>
      </c>
      <c r="K1164" s="569">
        <f t="shared" si="130"/>
        <v>520440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31"/>
        <v>3</v>
      </c>
      <c r="C1165" s="349">
        <f t="shared" si="129"/>
        <v>42825</v>
      </c>
      <c r="D1165" s="574"/>
      <c r="E1165" s="583">
        <v>42825</v>
      </c>
      <c r="F1165" s="280" t="s">
        <v>787</v>
      </c>
      <c r="G1165" s="577" t="s">
        <v>843</v>
      </c>
      <c r="H1165" s="507" t="s">
        <v>865</v>
      </c>
      <c r="I1165" s="340">
        <v>100</v>
      </c>
      <c r="J1165" s="340">
        <v>42608</v>
      </c>
      <c r="K1165" s="569">
        <f t="shared" si="130"/>
        <v>4260800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31"/>
        <v>3</v>
      </c>
      <c r="C1166" s="349">
        <f t="shared" si="129"/>
        <v>42825</v>
      </c>
      <c r="D1166" s="574"/>
      <c r="E1166" s="583">
        <v>42825</v>
      </c>
      <c r="F1166" s="280" t="s">
        <v>788</v>
      </c>
      <c r="G1166" s="577" t="s">
        <v>843</v>
      </c>
      <c r="H1166" s="507" t="s">
        <v>865</v>
      </c>
      <c r="I1166" s="340">
        <v>26</v>
      </c>
      <c r="J1166" s="340">
        <v>88471</v>
      </c>
      <c r="K1166" s="569">
        <f t="shared" si="130"/>
        <v>2300246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31"/>
        <v>3</v>
      </c>
      <c r="C1167" s="349">
        <f t="shared" si="129"/>
        <v>42825</v>
      </c>
      <c r="D1167" s="574"/>
      <c r="E1167" s="583">
        <v>42825</v>
      </c>
      <c r="F1167" s="279" t="s">
        <v>741</v>
      </c>
      <c r="G1167" s="348" t="s">
        <v>843</v>
      </c>
      <c r="H1167" s="507" t="s">
        <v>865</v>
      </c>
      <c r="I1167" s="340">
        <v>6</v>
      </c>
      <c r="J1167" s="340">
        <v>41341</v>
      </c>
      <c r="K1167" s="569">
        <f t="shared" si="130"/>
        <v>248046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  <c r="AB1167" s="573"/>
      <c r="AE1167" s="573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31"/>
        <v>3</v>
      </c>
      <c r="C1168" s="349">
        <f t="shared" si="129"/>
        <v>42825</v>
      </c>
      <c r="D1168" s="574"/>
      <c r="E1168" s="583">
        <v>42825</v>
      </c>
      <c r="F1168" s="279" t="s">
        <v>758</v>
      </c>
      <c r="G1168" s="348" t="s">
        <v>843</v>
      </c>
      <c r="H1168" s="507" t="s">
        <v>865</v>
      </c>
      <c r="I1168" s="340">
        <v>246</v>
      </c>
      <c r="J1168" s="340">
        <v>17250</v>
      </c>
      <c r="K1168" s="569">
        <f t="shared" si="130"/>
        <v>4243500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  <c r="AE1168" s="573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31"/>
        <v>3</v>
      </c>
      <c r="C1169" s="349">
        <f t="shared" si="129"/>
        <v>42825</v>
      </c>
      <c r="D1169" s="349"/>
      <c r="E1169" s="583">
        <v>42825</v>
      </c>
      <c r="F1169" s="279" t="s">
        <v>759</v>
      </c>
      <c r="G1169" s="348" t="s">
        <v>843</v>
      </c>
      <c r="H1169" s="507" t="s">
        <v>865</v>
      </c>
      <c r="I1169" s="340">
        <v>32</v>
      </c>
      <c r="J1169" s="340">
        <v>44442</v>
      </c>
      <c r="K1169" s="569">
        <f t="shared" si="130"/>
        <v>1422144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  <c r="AB1169" s="573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31"/>
        <v>3</v>
      </c>
      <c r="C1170" s="349">
        <f t="shared" si="129"/>
        <v>42825</v>
      </c>
      <c r="D1170" s="349"/>
      <c r="E1170" s="583">
        <v>42825</v>
      </c>
      <c r="F1170" s="279" t="s">
        <v>760</v>
      </c>
      <c r="G1170" s="348" t="s">
        <v>843</v>
      </c>
      <c r="H1170" s="507" t="s">
        <v>865</v>
      </c>
      <c r="I1170" s="340">
        <v>8</v>
      </c>
      <c r="J1170" s="340">
        <v>24338</v>
      </c>
      <c r="K1170" s="569">
        <f t="shared" si="130"/>
        <v>194704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  <c r="AB1170" s="573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31"/>
        <v>3</v>
      </c>
      <c r="C1171" s="349">
        <f t="shared" si="129"/>
        <v>42825</v>
      </c>
      <c r="D1171" s="349"/>
      <c r="E1171" s="583">
        <v>42825</v>
      </c>
      <c r="F1171" s="279" t="s">
        <v>673</v>
      </c>
      <c r="G1171" s="348" t="s">
        <v>843</v>
      </c>
      <c r="H1171" s="507" t="s">
        <v>865</v>
      </c>
      <c r="I1171" s="340">
        <v>36</v>
      </c>
      <c r="J1171" s="340">
        <v>31227</v>
      </c>
      <c r="K1171" s="569">
        <f t="shared" si="130"/>
        <v>1124172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  <c r="AB1171" s="573"/>
      <c r="AE1171" s="573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31"/>
        <v>3</v>
      </c>
      <c r="C1172" s="349">
        <f t="shared" si="129"/>
        <v>42825</v>
      </c>
      <c r="D1172" s="349"/>
      <c r="E1172" s="583">
        <v>42825</v>
      </c>
      <c r="F1172" s="279" t="s">
        <v>764</v>
      </c>
      <c r="G1172" s="348" t="s">
        <v>843</v>
      </c>
      <c r="H1172" s="507" t="s">
        <v>865</v>
      </c>
      <c r="I1172" s="340">
        <v>36</v>
      </c>
      <c r="J1172" s="340">
        <v>20357</v>
      </c>
      <c r="K1172" s="569">
        <f t="shared" si="130"/>
        <v>732852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  <c r="AB1172" s="573"/>
      <c r="AE1172" s="573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31"/>
        <v>3</v>
      </c>
      <c r="C1173" s="349">
        <f t="shared" si="129"/>
        <v>42825</v>
      </c>
      <c r="D1173" s="349"/>
      <c r="E1173" s="583">
        <v>42825</v>
      </c>
      <c r="F1173" s="279" t="s">
        <v>765</v>
      </c>
      <c r="G1173" s="348" t="s">
        <v>843</v>
      </c>
      <c r="H1173" s="507" t="s">
        <v>865</v>
      </c>
      <c r="I1173" s="340">
        <v>36</v>
      </c>
      <c r="J1173" s="340">
        <v>20682</v>
      </c>
      <c r="K1173" s="569">
        <f t="shared" si="130"/>
        <v>744552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  <c r="AB1173" s="573"/>
      <c r="AE1173" s="573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31"/>
        <v>3</v>
      </c>
      <c r="C1174" s="349">
        <f t="shared" si="129"/>
        <v>42825</v>
      </c>
      <c r="D1174" s="349"/>
      <c r="E1174" s="583">
        <v>42825</v>
      </c>
      <c r="F1174" s="279" t="s">
        <v>800</v>
      </c>
      <c r="G1174" s="348" t="s">
        <v>843</v>
      </c>
      <c r="H1174" s="507" t="s">
        <v>865</v>
      </c>
      <c r="I1174" s="340">
        <v>6</v>
      </c>
      <c r="J1174" s="340">
        <v>20840</v>
      </c>
      <c r="K1174" s="569">
        <f t="shared" si="130"/>
        <v>125040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  <c r="AB1174" s="573"/>
      <c r="AE1174" s="573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31"/>
        <v>3</v>
      </c>
      <c r="C1175" s="349">
        <f t="shared" si="129"/>
        <v>42825</v>
      </c>
      <c r="D1175" s="349"/>
      <c r="E1175" s="583">
        <v>42825</v>
      </c>
      <c r="F1175" s="279" t="s">
        <v>766</v>
      </c>
      <c r="G1175" s="348" t="s">
        <v>843</v>
      </c>
      <c r="H1175" s="507" t="s">
        <v>865</v>
      </c>
      <c r="I1175" s="340">
        <v>36</v>
      </c>
      <c r="J1175" s="340">
        <v>48271</v>
      </c>
      <c r="K1175" s="569">
        <f t="shared" si="130"/>
        <v>1737756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  <c r="AB1175" s="573"/>
      <c r="AE1175" s="573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31"/>
        <v>3</v>
      </c>
      <c r="C1176" s="349">
        <f t="shared" si="129"/>
        <v>42825</v>
      </c>
      <c r="D1176" s="349"/>
      <c r="E1176" s="583">
        <v>42825</v>
      </c>
      <c r="F1176" s="279" t="s">
        <v>769</v>
      </c>
      <c r="G1176" s="348" t="s">
        <v>843</v>
      </c>
      <c r="H1176" s="507" t="s">
        <v>865</v>
      </c>
      <c r="I1176" s="340">
        <v>48</v>
      </c>
      <c r="J1176" s="340">
        <v>36447</v>
      </c>
      <c r="K1176" s="569">
        <f t="shared" si="130"/>
        <v>1749456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B1176" s="573"/>
      <c r="AE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31"/>
        <v>3</v>
      </c>
      <c r="C1177" s="349">
        <f t="shared" si="129"/>
        <v>42825</v>
      </c>
      <c r="D1177" s="349"/>
      <c r="E1177" s="583">
        <v>42825</v>
      </c>
      <c r="F1177" s="279" t="s">
        <v>772</v>
      </c>
      <c r="G1177" s="348" t="s">
        <v>843</v>
      </c>
      <c r="H1177" s="507" t="s">
        <v>865</v>
      </c>
      <c r="I1177" s="340">
        <v>24</v>
      </c>
      <c r="J1177" s="340">
        <v>24628</v>
      </c>
      <c r="K1177" s="569">
        <f t="shared" si="130"/>
        <v>591072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  <c r="AE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31"/>
        <v>3</v>
      </c>
      <c r="C1178" s="349">
        <f t="shared" si="129"/>
        <v>42825</v>
      </c>
      <c r="D1178" s="349"/>
      <c r="E1178" s="583">
        <v>42825</v>
      </c>
      <c r="F1178" s="279" t="s">
        <v>766</v>
      </c>
      <c r="G1178" s="348" t="s">
        <v>843</v>
      </c>
      <c r="H1178" s="507" t="s">
        <v>865</v>
      </c>
      <c r="I1178" s="340">
        <v>36</v>
      </c>
      <c r="J1178" s="340">
        <v>45869</v>
      </c>
      <c r="K1178" s="569">
        <f t="shared" si="130"/>
        <v>1651284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  <c r="AE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31"/>
        <v>3</v>
      </c>
      <c r="C1179" s="349">
        <f t="shared" si="129"/>
        <v>42825</v>
      </c>
      <c r="D1179" s="349"/>
      <c r="E1179" s="583">
        <v>42825</v>
      </c>
      <c r="F1179" s="279" t="s">
        <v>761</v>
      </c>
      <c r="G1179" s="348" t="s">
        <v>843</v>
      </c>
      <c r="H1179" s="507" t="s">
        <v>865</v>
      </c>
      <c r="I1179" s="340">
        <v>16</v>
      </c>
      <c r="J1179" s="340">
        <v>29746</v>
      </c>
      <c r="K1179" s="569">
        <f t="shared" si="130"/>
        <v>475936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31"/>
        <v>3</v>
      </c>
      <c r="C1180" s="349">
        <f t="shared" si="129"/>
        <v>42825</v>
      </c>
      <c r="D1180" s="349"/>
      <c r="E1180" s="583">
        <v>42825</v>
      </c>
      <c r="F1180" s="279" t="s">
        <v>762</v>
      </c>
      <c r="G1180" s="348" t="s">
        <v>843</v>
      </c>
      <c r="H1180" s="507" t="s">
        <v>865</v>
      </c>
      <c r="I1180" s="340">
        <v>48</v>
      </c>
      <c r="J1180" s="340">
        <v>35663</v>
      </c>
      <c r="K1180" s="569">
        <f t="shared" si="130"/>
        <v>1711824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31"/>
        <v>3</v>
      </c>
      <c r="C1181" s="349">
        <f t="shared" si="129"/>
        <v>42825</v>
      </c>
      <c r="D1181" s="349"/>
      <c r="E1181" s="583">
        <v>42825</v>
      </c>
      <c r="F1181" s="279" t="s">
        <v>763</v>
      </c>
      <c r="G1181" s="348" t="s">
        <v>843</v>
      </c>
      <c r="H1181" s="507" t="s">
        <v>865</v>
      </c>
      <c r="I1181" s="340">
        <v>48</v>
      </c>
      <c r="J1181" s="340">
        <v>40351</v>
      </c>
      <c r="K1181" s="569">
        <f t="shared" si="130"/>
        <v>1936848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  <c r="AE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31"/>
        <v>3</v>
      </c>
      <c r="C1182" s="349">
        <f t="shared" si="129"/>
        <v>42825</v>
      </c>
      <c r="D1182" s="349"/>
      <c r="E1182" s="583">
        <v>42825</v>
      </c>
      <c r="F1182" s="279" t="s">
        <v>767</v>
      </c>
      <c r="G1182" s="348" t="s">
        <v>843</v>
      </c>
      <c r="H1182" s="507" t="s">
        <v>865</v>
      </c>
      <c r="I1182" s="340">
        <v>30</v>
      </c>
      <c r="J1182" s="340">
        <v>33167</v>
      </c>
      <c r="K1182" s="569">
        <f t="shared" si="130"/>
        <v>995010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  <c r="AE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31"/>
        <v>3</v>
      </c>
      <c r="C1183" s="349">
        <f t="shared" si="129"/>
        <v>42825</v>
      </c>
      <c r="D1183" s="349"/>
      <c r="E1183" s="583">
        <v>42825</v>
      </c>
      <c r="F1183" s="279" t="s">
        <v>673</v>
      </c>
      <c r="G1183" s="348" t="s">
        <v>843</v>
      </c>
      <c r="H1183" s="507" t="s">
        <v>865</v>
      </c>
      <c r="I1183" s="340">
        <v>24</v>
      </c>
      <c r="J1183" s="340">
        <v>19834</v>
      </c>
      <c r="K1183" s="569">
        <f t="shared" si="130"/>
        <v>476016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B1183" s="573"/>
      <c r="AE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31"/>
        <v>3</v>
      </c>
      <c r="C1184" s="349">
        <f t="shared" si="129"/>
        <v>42825</v>
      </c>
      <c r="D1184" s="349"/>
      <c r="E1184" s="583">
        <v>42825</v>
      </c>
      <c r="F1184" s="279" t="s">
        <v>770</v>
      </c>
      <c r="G1184" s="348" t="s">
        <v>843</v>
      </c>
      <c r="H1184" s="507" t="s">
        <v>865</v>
      </c>
      <c r="I1184" s="340">
        <v>24</v>
      </c>
      <c r="J1184" s="340">
        <v>27705</v>
      </c>
      <c r="K1184" s="569">
        <f t="shared" si="130"/>
        <v>664920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31"/>
        <v>3</v>
      </c>
      <c r="C1185" s="349">
        <f t="shared" si="129"/>
        <v>42825</v>
      </c>
      <c r="D1185" s="349"/>
      <c r="E1185" s="583">
        <v>42825</v>
      </c>
      <c r="F1185" s="279" t="s">
        <v>771</v>
      </c>
      <c r="G1185" s="348" t="s">
        <v>843</v>
      </c>
      <c r="H1185" s="507" t="s">
        <v>865</v>
      </c>
      <c r="I1185" s="340">
        <v>24</v>
      </c>
      <c r="J1185" s="340">
        <v>23657</v>
      </c>
      <c r="K1185" s="569">
        <f t="shared" si="130"/>
        <v>567768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31"/>
        <v>3</v>
      </c>
      <c r="C1186" s="349">
        <f t="shared" si="129"/>
        <v>42825</v>
      </c>
      <c r="D1186" s="349"/>
      <c r="E1186" s="583">
        <v>42825</v>
      </c>
      <c r="F1186" s="279" t="s">
        <v>680</v>
      </c>
      <c r="G1186" s="348" t="s">
        <v>843</v>
      </c>
      <c r="H1186" s="507" t="s">
        <v>865</v>
      </c>
      <c r="I1186" s="340">
        <v>12</v>
      </c>
      <c r="J1186" s="340">
        <v>21761</v>
      </c>
      <c r="K1186" s="569">
        <f t="shared" si="130"/>
        <v>261132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  <c r="AB1186" s="573"/>
      <c r="AE1186" s="573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31"/>
        <v>3</v>
      </c>
      <c r="C1187" s="349">
        <f t="shared" si="129"/>
        <v>42825</v>
      </c>
      <c r="D1187" s="349"/>
      <c r="E1187" s="583">
        <v>42825</v>
      </c>
      <c r="F1187" s="279" t="s">
        <v>773</v>
      </c>
      <c r="G1187" s="348" t="s">
        <v>843</v>
      </c>
      <c r="H1187" s="507" t="s">
        <v>865</v>
      </c>
      <c r="I1187" s="340">
        <v>36</v>
      </c>
      <c r="J1187" s="340">
        <v>13106</v>
      </c>
      <c r="K1187" s="569">
        <f t="shared" si="130"/>
        <v>471816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2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31"/>
        <v>3</v>
      </c>
      <c r="C1188" s="349">
        <f t="shared" si="129"/>
        <v>42825</v>
      </c>
      <c r="D1188" s="349"/>
      <c r="E1188" s="583">
        <v>42825</v>
      </c>
      <c r="F1188" s="279" t="s">
        <v>774</v>
      </c>
      <c r="G1188" s="348" t="s">
        <v>843</v>
      </c>
      <c r="H1188" s="507" t="s">
        <v>865</v>
      </c>
      <c r="I1188" s="340">
        <v>48</v>
      </c>
      <c r="J1188" s="340">
        <v>7667</v>
      </c>
      <c r="K1188" s="569">
        <f t="shared" si="130"/>
        <v>368016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2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31"/>
        <v>3</v>
      </c>
      <c r="C1189" s="349">
        <f t="shared" si="129"/>
        <v>42825</v>
      </c>
      <c r="D1189" s="349"/>
      <c r="E1189" s="583">
        <v>42825</v>
      </c>
      <c r="F1189" s="279" t="s">
        <v>727</v>
      </c>
      <c r="G1189" s="348" t="s">
        <v>843</v>
      </c>
      <c r="H1189" s="507" t="s">
        <v>865</v>
      </c>
      <c r="I1189" s="340">
        <v>3</v>
      </c>
      <c r="J1189" s="340">
        <v>15212</v>
      </c>
      <c r="K1189" s="569">
        <f t="shared" si="130"/>
        <v>45636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2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31"/>
        <v>3</v>
      </c>
      <c r="C1190" s="349">
        <f t="shared" si="129"/>
        <v>42825</v>
      </c>
      <c r="D1190" s="349"/>
      <c r="E1190" s="583">
        <v>42825</v>
      </c>
      <c r="F1190" s="279" t="s">
        <v>775</v>
      </c>
      <c r="G1190" s="348" t="s">
        <v>843</v>
      </c>
      <c r="H1190" s="507" t="s">
        <v>865</v>
      </c>
      <c r="I1190" s="340">
        <v>24</v>
      </c>
      <c r="J1190" s="340">
        <v>7804</v>
      </c>
      <c r="K1190" s="569">
        <f t="shared" si="130"/>
        <v>187296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  <c r="AB1190" s="573"/>
      <c r="AE1190" s="573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31"/>
        <v>3</v>
      </c>
      <c r="C1191" s="349">
        <f t="shared" si="129"/>
        <v>42825</v>
      </c>
      <c r="D1191" s="349"/>
      <c r="E1191" s="583">
        <v>42825</v>
      </c>
      <c r="F1191" s="277" t="s">
        <v>776</v>
      </c>
      <c r="G1191" s="348" t="s">
        <v>843</v>
      </c>
      <c r="H1191" s="507" t="s">
        <v>865</v>
      </c>
      <c r="I1191" s="340">
        <v>24</v>
      </c>
      <c r="J1191" s="340">
        <v>11341</v>
      </c>
      <c r="K1191" s="569">
        <f t="shared" si="130"/>
        <v>272184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  <c r="AB1191" s="573"/>
      <c r="AE1191" s="573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31"/>
        <v>3</v>
      </c>
      <c r="C1192" s="349">
        <f t="shared" si="129"/>
        <v>42825</v>
      </c>
      <c r="D1192" s="349"/>
      <c r="E1192" s="583">
        <v>42825</v>
      </c>
      <c r="F1192" s="279" t="s">
        <v>777</v>
      </c>
      <c r="G1192" s="348" t="s">
        <v>843</v>
      </c>
      <c r="H1192" s="507" t="s">
        <v>865</v>
      </c>
      <c r="I1192" s="340">
        <v>16</v>
      </c>
      <c r="J1192" s="340">
        <v>10507</v>
      </c>
      <c r="K1192" s="569">
        <f t="shared" si="130"/>
        <v>168112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  <c r="AE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31"/>
        <v>3</v>
      </c>
      <c r="C1193" s="349">
        <f t="shared" si="129"/>
        <v>42825</v>
      </c>
      <c r="D1193" s="349"/>
      <c r="E1193" s="583">
        <v>42825</v>
      </c>
      <c r="F1193" s="279" t="s">
        <v>778</v>
      </c>
      <c r="G1193" s="348" t="s">
        <v>843</v>
      </c>
      <c r="H1193" s="507" t="s">
        <v>865</v>
      </c>
      <c r="I1193" s="340">
        <v>16</v>
      </c>
      <c r="J1193" s="340">
        <v>8229</v>
      </c>
      <c r="K1193" s="569">
        <f t="shared" si="130"/>
        <v>131664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  <c r="AE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31"/>
        <v>3</v>
      </c>
      <c r="C1194" s="349">
        <f t="shared" si="129"/>
        <v>42825</v>
      </c>
      <c r="D1194" s="349"/>
      <c r="E1194" s="583">
        <v>42825</v>
      </c>
      <c r="F1194" s="279" t="s">
        <v>779</v>
      </c>
      <c r="G1194" s="348" t="s">
        <v>843</v>
      </c>
      <c r="H1194" s="507" t="s">
        <v>865</v>
      </c>
      <c r="I1194" s="340">
        <v>12</v>
      </c>
      <c r="J1194" s="340">
        <v>18973</v>
      </c>
      <c r="K1194" s="569">
        <f t="shared" si="130"/>
        <v>227676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31"/>
        <v>3</v>
      </c>
      <c r="C1195" s="349">
        <f t="shared" ref="C1195:C1240" si="132">E1195</f>
        <v>42825</v>
      </c>
      <c r="D1195" s="349"/>
      <c r="E1195" s="583">
        <v>42825</v>
      </c>
      <c r="F1195" s="279" t="s">
        <v>780</v>
      </c>
      <c r="G1195" s="348" t="s">
        <v>843</v>
      </c>
      <c r="H1195" s="507" t="s">
        <v>865</v>
      </c>
      <c r="I1195" s="340">
        <v>18</v>
      </c>
      <c r="J1195" s="340">
        <v>7838</v>
      </c>
      <c r="K1195" s="569">
        <f t="shared" si="130"/>
        <v>141084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31"/>
        <v>3</v>
      </c>
      <c r="C1196" s="349">
        <f t="shared" si="132"/>
        <v>42825</v>
      </c>
      <c r="D1196" s="349"/>
      <c r="E1196" s="583">
        <v>42825</v>
      </c>
      <c r="F1196" s="279" t="s">
        <v>781</v>
      </c>
      <c r="G1196" s="348" t="s">
        <v>843</v>
      </c>
      <c r="H1196" s="507" t="s">
        <v>865</v>
      </c>
      <c r="I1196" s="340">
        <v>24</v>
      </c>
      <c r="J1196" s="340">
        <v>22519</v>
      </c>
      <c r="K1196" s="569">
        <f t="shared" si="130"/>
        <v>540456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B1196" s="573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31"/>
        <v>3</v>
      </c>
      <c r="C1197" s="349">
        <f t="shared" si="132"/>
        <v>42825</v>
      </c>
      <c r="D1197" s="349"/>
      <c r="E1197" s="583">
        <v>42825</v>
      </c>
      <c r="F1197" s="279" t="s">
        <v>782</v>
      </c>
      <c r="G1197" s="348" t="s">
        <v>843</v>
      </c>
      <c r="H1197" s="507" t="s">
        <v>865</v>
      </c>
      <c r="I1197" s="340">
        <v>12</v>
      </c>
      <c r="J1197" s="340">
        <v>20041</v>
      </c>
      <c r="K1197" s="569">
        <f t="shared" si="130"/>
        <v>240492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  <c r="AB1197" s="573"/>
      <c r="AE1197" s="573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31"/>
        <v>3</v>
      </c>
      <c r="C1198" s="349">
        <f t="shared" si="132"/>
        <v>42825</v>
      </c>
      <c r="D1198" s="349"/>
      <c r="E1198" s="583">
        <v>42825</v>
      </c>
      <c r="F1198" s="279" t="s">
        <v>783</v>
      </c>
      <c r="G1198" s="348" t="s">
        <v>843</v>
      </c>
      <c r="H1198" s="507" t="s">
        <v>865</v>
      </c>
      <c r="I1198" s="340">
        <v>24</v>
      </c>
      <c r="J1198" s="340">
        <v>11841</v>
      </c>
      <c r="K1198" s="569">
        <f t="shared" si="130"/>
        <v>284184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  <c r="AB1198" s="573"/>
      <c r="AE1198" s="573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>
        <f t="shared" si="131"/>
        <v>3</v>
      </c>
      <c r="C1199" s="349">
        <f t="shared" si="132"/>
        <v>42825</v>
      </c>
      <c r="D1199" s="349"/>
      <c r="E1199" s="583">
        <v>42825</v>
      </c>
      <c r="F1199" s="279" t="s">
        <v>703</v>
      </c>
      <c r="G1199" s="348" t="s">
        <v>843</v>
      </c>
      <c r="H1199" s="507" t="s">
        <v>865</v>
      </c>
      <c r="I1199" s="340">
        <v>40</v>
      </c>
      <c r="J1199" s="340">
        <v>61491</v>
      </c>
      <c r="K1199" s="569">
        <f t="shared" si="130"/>
        <v>2459640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2"/>
      <c r="AB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>
        <f t="shared" si="131"/>
        <v>3</v>
      </c>
      <c r="C1200" s="349">
        <f t="shared" si="132"/>
        <v>42825</v>
      </c>
      <c r="D1200" s="349"/>
      <c r="E1200" s="583">
        <v>42825</v>
      </c>
      <c r="F1200" s="279" t="s">
        <v>707</v>
      </c>
      <c r="G1200" s="348" t="s">
        <v>843</v>
      </c>
      <c r="H1200" s="507" t="s">
        <v>865</v>
      </c>
      <c r="I1200" s="340">
        <v>15</v>
      </c>
      <c r="J1200" s="340">
        <v>63708</v>
      </c>
      <c r="K1200" s="569">
        <f t="shared" si="130"/>
        <v>955620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2"/>
      <c r="AB1200" s="573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>
        <f t="shared" si="131"/>
        <v>3</v>
      </c>
      <c r="C1201" s="349">
        <f t="shared" si="132"/>
        <v>42825</v>
      </c>
      <c r="D1201" s="349"/>
      <c r="E1201" s="583">
        <v>42825</v>
      </c>
      <c r="F1201" s="279" t="s">
        <v>708</v>
      </c>
      <c r="G1201" s="348" t="s">
        <v>843</v>
      </c>
      <c r="H1201" s="507" t="s">
        <v>865</v>
      </c>
      <c r="I1201" s="340">
        <v>20</v>
      </c>
      <c r="J1201" s="340">
        <v>71765</v>
      </c>
      <c r="K1201" s="569">
        <f t="shared" ref="K1201:K1278" si="133">ROUND(I1201*J1201,0)</f>
        <v>1435300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2"/>
      <c r="AB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>
        <f t="shared" si="131"/>
        <v>3</v>
      </c>
      <c r="C1202" s="349">
        <f t="shared" si="132"/>
        <v>42825</v>
      </c>
      <c r="D1202" s="349"/>
      <c r="E1202" s="583">
        <v>42825</v>
      </c>
      <c r="F1202" s="279" t="s">
        <v>791</v>
      </c>
      <c r="G1202" s="348" t="s">
        <v>843</v>
      </c>
      <c r="H1202" s="507" t="s">
        <v>865</v>
      </c>
      <c r="I1202" s="340">
        <v>30</v>
      </c>
      <c r="J1202" s="340">
        <v>84069</v>
      </c>
      <c r="K1202" s="569">
        <f t="shared" si="133"/>
        <v>2522070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2"/>
      <c r="AB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>
        <f t="shared" si="131"/>
        <v>3</v>
      </c>
      <c r="C1203" s="349">
        <f t="shared" si="132"/>
        <v>42825</v>
      </c>
      <c r="D1203" s="349"/>
      <c r="E1203" s="583">
        <v>42825</v>
      </c>
      <c r="F1203" s="279" t="s">
        <v>784</v>
      </c>
      <c r="G1203" s="348" t="s">
        <v>843</v>
      </c>
      <c r="H1203" s="507" t="s">
        <v>865</v>
      </c>
      <c r="I1203" s="340">
        <v>6</v>
      </c>
      <c r="J1203" s="340">
        <v>36740</v>
      </c>
      <c r="K1203" s="569">
        <f t="shared" si="133"/>
        <v>220440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2"/>
      <c r="AB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>
        <f t="shared" si="131"/>
        <v>3</v>
      </c>
      <c r="C1204" s="349">
        <f t="shared" si="132"/>
        <v>42825</v>
      </c>
      <c r="D1204" s="349"/>
      <c r="E1204" s="583">
        <v>42825</v>
      </c>
      <c r="F1204" s="279" t="s">
        <v>792</v>
      </c>
      <c r="G1204" s="348" t="s">
        <v>843</v>
      </c>
      <c r="H1204" s="507" t="s">
        <v>865</v>
      </c>
      <c r="I1204" s="340">
        <v>8</v>
      </c>
      <c r="J1204" s="340">
        <v>147559</v>
      </c>
      <c r="K1204" s="569">
        <f t="shared" si="133"/>
        <v>1180472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2"/>
      <c r="AB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>
        <f t="shared" si="131"/>
        <v>3</v>
      </c>
      <c r="C1205" s="349">
        <f t="shared" si="132"/>
        <v>42825</v>
      </c>
      <c r="D1205" s="349"/>
      <c r="E1205" s="583">
        <v>42825</v>
      </c>
      <c r="F1205" s="279" t="s">
        <v>747</v>
      </c>
      <c r="G1205" s="348" t="s">
        <v>843</v>
      </c>
      <c r="H1205" s="507" t="s">
        <v>865</v>
      </c>
      <c r="I1205" s="340">
        <v>20</v>
      </c>
      <c r="J1205" s="340">
        <v>101418</v>
      </c>
      <c r="K1205" s="569">
        <f t="shared" si="133"/>
        <v>2028360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2"/>
      <c r="AB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>
        <f t="shared" si="131"/>
        <v>3</v>
      </c>
      <c r="C1206" s="349">
        <f t="shared" si="132"/>
        <v>42825</v>
      </c>
      <c r="D1206" s="349"/>
      <c r="E1206" s="583">
        <v>42825</v>
      </c>
      <c r="F1206" s="279" t="s">
        <v>665</v>
      </c>
      <c r="G1206" s="348" t="s">
        <v>843</v>
      </c>
      <c r="H1206" s="507" t="s">
        <v>865</v>
      </c>
      <c r="I1206" s="340">
        <v>12</v>
      </c>
      <c r="J1206" s="340">
        <v>41816</v>
      </c>
      <c r="K1206" s="569">
        <f t="shared" si="133"/>
        <v>501792</v>
      </c>
      <c r="L1206" s="576" t="s">
        <v>160</v>
      </c>
      <c r="M1206" s="576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>
        <f t="shared" si="131"/>
        <v>3</v>
      </c>
      <c r="C1207" s="349">
        <f t="shared" si="132"/>
        <v>42825</v>
      </c>
      <c r="D1207" s="349"/>
      <c r="E1207" s="310">
        <v>42825</v>
      </c>
      <c r="F1207" s="277" t="s">
        <v>793</v>
      </c>
      <c r="G1207" s="348" t="s">
        <v>843</v>
      </c>
      <c r="H1207" s="507" t="s">
        <v>865</v>
      </c>
      <c r="I1207" s="340">
        <v>14</v>
      </c>
      <c r="J1207" s="340">
        <v>48000</v>
      </c>
      <c r="K1207" s="569">
        <f t="shared" si="133"/>
        <v>672000</v>
      </c>
      <c r="L1207" s="576" t="s">
        <v>160</v>
      </c>
      <c r="M1207" s="576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2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>
        <f t="shared" si="131"/>
        <v>3</v>
      </c>
      <c r="C1208" s="349">
        <f t="shared" si="132"/>
        <v>42825</v>
      </c>
      <c r="D1208" s="349"/>
      <c r="E1208" s="583">
        <v>42825</v>
      </c>
      <c r="F1208" s="279" t="s">
        <v>794</v>
      </c>
      <c r="G1208" s="578" t="s">
        <v>843</v>
      </c>
      <c r="H1208" s="507" t="s">
        <v>865</v>
      </c>
      <c r="I1208" s="340">
        <v>4</v>
      </c>
      <c r="J1208" s="340">
        <v>160236</v>
      </c>
      <c r="K1208" s="569">
        <f t="shared" si="133"/>
        <v>640944</v>
      </c>
      <c r="L1208" s="576" t="s">
        <v>160</v>
      </c>
      <c r="M1208" s="576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84"/>
      <c r="AB1208" s="573"/>
      <c r="AE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>
        <f t="shared" si="131"/>
        <v>3</v>
      </c>
      <c r="C1209" s="349">
        <f t="shared" si="132"/>
        <v>42825</v>
      </c>
      <c r="D1209" s="349"/>
      <c r="E1209" s="583">
        <v>42825</v>
      </c>
      <c r="F1209" s="279" t="s">
        <v>795</v>
      </c>
      <c r="G1209" s="578" t="s">
        <v>843</v>
      </c>
      <c r="H1209" s="507" t="s">
        <v>865</v>
      </c>
      <c r="I1209" s="340">
        <v>4</v>
      </c>
      <c r="J1209" s="340">
        <v>210369</v>
      </c>
      <c r="K1209" s="569">
        <f t="shared" si="133"/>
        <v>841476</v>
      </c>
      <c r="L1209" s="576" t="s">
        <v>160</v>
      </c>
      <c r="M1209" s="576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84"/>
      <c r="AB1209" s="573"/>
      <c r="AE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>
        <f t="shared" si="131"/>
        <v>3</v>
      </c>
      <c r="C1210" s="349">
        <f t="shared" si="132"/>
        <v>42825</v>
      </c>
      <c r="D1210" s="581"/>
      <c r="E1210" s="583">
        <v>42825</v>
      </c>
      <c r="F1210" s="279" t="s">
        <v>422</v>
      </c>
      <c r="G1210" s="578" t="s">
        <v>906</v>
      </c>
      <c r="H1210" s="507" t="s">
        <v>865</v>
      </c>
      <c r="I1210" s="340">
        <v>25400</v>
      </c>
      <c r="J1210" s="340">
        <v>8300</v>
      </c>
      <c r="K1210" s="569">
        <f t="shared" si="133"/>
        <v>210820000</v>
      </c>
      <c r="L1210" s="576" t="s">
        <v>160</v>
      </c>
      <c r="M1210" s="576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84"/>
      <c r="AB1210" s="573"/>
      <c r="AE1210" s="573"/>
    </row>
    <row r="1211" spans="1:31" s="617" customFormat="1" ht="15.75" customHeight="1">
      <c r="A1211" s="553" t="str">
        <f>IF(B1211&lt;&gt;"",IF(AND(B1211&gt;=_TM1,B1211&lt;=_TM2,OR(TH!L1211="1111",TH!M1211="1111")),TH!D1211,""),"")</f>
        <v/>
      </c>
      <c r="B1211" s="554">
        <f t="shared" si="131"/>
        <v>3</v>
      </c>
      <c r="C1211" s="612">
        <f t="shared" si="132"/>
        <v>42799</v>
      </c>
      <c r="D1211" s="612"/>
      <c r="E1211" s="742">
        <v>42799</v>
      </c>
      <c r="F1211" s="618" t="s">
        <v>544</v>
      </c>
      <c r="G1211" s="614" t="s">
        <v>599</v>
      </c>
      <c r="H1211" s="615" t="s">
        <v>866</v>
      </c>
      <c r="I1211" s="559">
        <v>4750</v>
      </c>
      <c r="J1211" s="559">
        <v>9016</v>
      </c>
      <c r="K1211" s="616">
        <f t="shared" si="133"/>
        <v>42826000</v>
      </c>
      <c r="L1211" s="650" t="s">
        <v>158</v>
      </c>
      <c r="M1211" s="650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62"/>
    </row>
    <row r="1212" spans="1:31" s="617" customFormat="1" ht="15.75" customHeight="1">
      <c r="A1212" s="553" t="str">
        <f>IF(B1212&lt;&gt;"",IF(AND(B1212&gt;=_TM1,B1212&lt;=_TM2,OR(TH!L1212="1111",TH!M1212="1111")),TH!D1212,""),"")</f>
        <v/>
      </c>
      <c r="B1212" s="554">
        <f t="shared" si="131"/>
        <v>3</v>
      </c>
      <c r="C1212" s="612">
        <f t="shared" si="132"/>
        <v>42812</v>
      </c>
      <c r="D1212" s="612"/>
      <c r="E1212" s="742">
        <v>42812</v>
      </c>
      <c r="F1212" s="618" t="s">
        <v>557</v>
      </c>
      <c r="G1212" s="614" t="s">
        <v>605</v>
      </c>
      <c r="H1212" s="615" t="s">
        <v>866</v>
      </c>
      <c r="I1212" s="559">
        <v>1700</v>
      </c>
      <c r="J1212" s="559">
        <v>34300</v>
      </c>
      <c r="K1212" s="616">
        <f t="shared" si="133"/>
        <v>58310000</v>
      </c>
      <c r="L1212" s="650" t="s">
        <v>158</v>
      </c>
      <c r="M1212" s="650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62"/>
    </row>
    <row r="1213" spans="1:31" s="617" customFormat="1" ht="15.75" customHeight="1">
      <c r="A1213" s="553" t="str">
        <f>IF(B1213&lt;&gt;"",IF(AND(B1213&gt;=_TM1,B1213&lt;=_TM2,OR(TH!L1213="1111",TH!M1213="1111")),TH!D1213,""),"")</f>
        <v/>
      </c>
      <c r="B1213" s="554">
        <f t="shared" si="131"/>
        <v>3</v>
      </c>
      <c r="C1213" s="612">
        <f t="shared" si="132"/>
        <v>42812</v>
      </c>
      <c r="D1213" s="612"/>
      <c r="E1213" s="619">
        <v>42812</v>
      </c>
      <c r="F1213" s="613" t="s">
        <v>558</v>
      </c>
      <c r="G1213" s="614" t="s">
        <v>605</v>
      </c>
      <c r="H1213" s="615" t="s">
        <v>866</v>
      </c>
      <c r="I1213" s="559">
        <v>1500</v>
      </c>
      <c r="J1213" s="559">
        <v>31850</v>
      </c>
      <c r="K1213" s="616">
        <f t="shared" si="133"/>
        <v>47775000</v>
      </c>
      <c r="L1213" s="650" t="s">
        <v>158</v>
      </c>
      <c r="M1213" s="650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>x</v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62"/>
      <c r="AB1213" s="563"/>
    </row>
    <row r="1214" spans="1:31" s="617" customFormat="1" ht="15.75" customHeight="1">
      <c r="A1214" s="553" t="str">
        <f>IF(B1214&lt;&gt;"",IF(AND(B1214&gt;=_TM1,B1214&lt;=_TM2,OR(TH!L1214="1111",TH!M1214="1111")),TH!D1214,""),"")</f>
        <v/>
      </c>
      <c r="B1214" s="554">
        <f t="shared" ref="B1214:B1223" si="134">IF(C1214&lt;&gt;"",MONTH(C1214),"")</f>
        <v>3</v>
      </c>
      <c r="C1214" s="612">
        <f t="shared" ref="C1214:C1223" si="135">E1214</f>
        <v>42799</v>
      </c>
      <c r="D1214" s="555"/>
      <c r="E1214" s="649">
        <v>42799</v>
      </c>
      <c r="F1214" s="618" t="s">
        <v>577</v>
      </c>
      <c r="G1214" s="620" t="s">
        <v>599</v>
      </c>
      <c r="H1214" s="615" t="s">
        <v>866</v>
      </c>
      <c r="I1214" s="559">
        <v>14</v>
      </c>
      <c r="J1214" s="559">
        <v>48270.491071428572</v>
      </c>
      <c r="K1214" s="616">
        <f t="shared" ref="K1214:K1223" si="136">ROUND(I1214*J1214,0)</f>
        <v>675787</v>
      </c>
      <c r="L1214" s="650" t="s">
        <v>158</v>
      </c>
      <c r="M1214" s="650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62"/>
      <c r="AB1214" s="563"/>
      <c r="AD1214" s="563"/>
    </row>
    <row r="1215" spans="1:31" s="617" customFormat="1" ht="15.75" customHeight="1">
      <c r="A1215" s="553" t="str">
        <f>IF(B1215&lt;&gt;"",IF(AND(B1215&gt;=_TM1,B1215&lt;=_TM2,OR(TH!L1215="1111",TH!M1215="1111")),TH!D1215,""),"")</f>
        <v/>
      </c>
      <c r="B1215" s="554">
        <f t="shared" si="134"/>
        <v>3</v>
      </c>
      <c r="C1215" s="612">
        <f t="shared" si="135"/>
        <v>42809</v>
      </c>
      <c r="D1215" s="555"/>
      <c r="E1215" s="649">
        <v>42809</v>
      </c>
      <c r="F1215" s="618" t="s">
        <v>577</v>
      </c>
      <c r="G1215" s="620" t="s">
        <v>603</v>
      </c>
      <c r="H1215" s="615" t="s">
        <v>866</v>
      </c>
      <c r="I1215" s="559">
        <v>10</v>
      </c>
      <c r="J1215" s="559">
        <v>48270.491071428572</v>
      </c>
      <c r="K1215" s="616">
        <f>ROUND(I1215*J1215,0)</f>
        <v>482705</v>
      </c>
      <c r="L1215" s="650" t="s">
        <v>158</v>
      </c>
      <c r="M1215" s="650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62"/>
      <c r="AB1215" s="563"/>
      <c r="AD1215" s="563"/>
    </row>
    <row r="1216" spans="1:31" s="617" customFormat="1" ht="15.75" customHeight="1">
      <c r="A1216" s="553" t="str">
        <f>IF(B1216&lt;&gt;"",IF(AND(B1216&gt;=_TM1,B1216&lt;=_TM2,OR(TH!L1216="1111",TH!M1216="1111")),TH!D1216,""),"")</f>
        <v/>
      </c>
      <c r="B1216" s="554">
        <f t="shared" si="134"/>
        <v>3</v>
      </c>
      <c r="C1216" s="612">
        <f t="shared" si="135"/>
        <v>42809</v>
      </c>
      <c r="D1216" s="555"/>
      <c r="E1216" s="649">
        <v>42809</v>
      </c>
      <c r="F1216" s="618" t="s">
        <v>401</v>
      </c>
      <c r="G1216" s="620" t="s">
        <v>603</v>
      </c>
      <c r="H1216" s="615" t="s">
        <v>866</v>
      </c>
      <c r="I1216" s="559">
        <v>50</v>
      </c>
      <c r="J1216" s="559">
        <v>44484</v>
      </c>
      <c r="K1216" s="616">
        <f t="shared" si="136"/>
        <v>2224200</v>
      </c>
      <c r="L1216" s="650" t="s">
        <v>158</v>
      </c>
      <c r="M1216" s="650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62"/>
      <c r="AB1216" s="563"/>
      <c r="AD1216" s="563"/>
    </row>
    <row r="1217" spans="1:31" s="617" customFormat="1" ht="15.75" customHeight="1">
      <c r="A1217" s="553" t="str">
        <f>IF(B1217&lt;&gt;"",IF(AND(B1217&gt;=_TM1,B1217&lt;=_TM2,OR(TH!L1217="1111",TH!M1217="1111")),TH!D1217,""),"")</f>
        <v/>
      </c>
      <c r="B1217" s="554">
        <f t="shared" si="134"/>
        <v>3</v>
      </c>
      <c r="C1217" s="612">
        <f t="shared" si="135"/>
        <v>42809</v>
      </c>
      <c r="D1217" s="612"/>
      <c r="E1217" s="619">
        <v>42809</v>
      </c>
      <c r="F1217" s="613" t="s">
        <v>373</v>
      </c>
      <c r="G1217" s="614" t="s">
        <v>603</v>
      </c>
      <c r="H1217" s="615" t="s">
        <v>866</v>
      </c>
      <c r="I1217" s="559">
        <v>20</v>
      </c>
      <c r="J1217" s="559">
        <v>20532</v>
      </c>
      <c r="K1217" s="616">
        <f t="shared" si="136"/>
        <v>410640</v>
      </c>
      <c r="L1217" s="650" t="s">
        <v>158</v>
      </c>
      <c r="M1217" s="650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62"/>
      <c r="AB1217" s="563"/>
      <c r="AE1217" s="563"/>
    </row>
    <row r="1218" spans="1:31" s="617" customFormat="1" ht="15.75" customHeight="1">
      <c r="A1218" s="553" t="str">
        <f>IF(B1218&lt;&gt;"",IF(AND(B1218&gt;=_TM1,B1218&lt;=_TM2,OR(TH!L1218="1111",TH!M1218="1111")),TH!D1218,""),"")</f>
        <v/>
      </c>
      <c r="B1218" s="554">
        <f t="shared" si="134"/>
        <v>3</v>
      </c>
      <c r="C1218" s="612">
        <f t="shared" si="135"/>
        <v>42812</v>
      </c>
      <c r="D1218" s="612"/>
      <c r="E1218" s="619">
        <v>42812</v>
      </c>
      <c r="F1218" s="613" t="s">
        <v>373</v>
      </c>
      <c r="G1218" s="614" t="s">
        <v>605</v>
      </c>
      <c r="H1218" s="615" t="s">
        <v>866</v>
      </c>
      <c r="I1218" s="559">
        <v>30</v>
      </c>
      <c r="J1218" s="559">
        <v>20532</v>
      </c>
      <c r="K1218" s="616">
        <f t="shared" si="136"/>
        <v>615960</v>
      </c>
      <c r="L1218" s="650" t="s">
        <v>158</v>
      </c>
      <c r="M1218" s="650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62"/>
      <c r="AB1218" s="563"/>
      <c r="AE1218" s="563"/>
    </row>
    <row r="1219" spans="1:31" s="617" customFormat="1" ht="15.75" customHeight="1">
      <c r="A1219" s="553" t="str">
        <f>IF(B1219&lt;&gt;"",IF(AND(B1219&gt;=_TM1,B1219&lt;=_TM2,OR(TH!L1219="1111",TH!M1219="1111")),TH!D1219,""),"")</f>
        <v/>
      </c>
      <c r="B1219" s="554">
        <f t="shared" si="134"/>
        <v>3</v>
      </c>
      <c r="C1219" s="612">
        <f t="shared" si="135"/>
        <v>42812</v>
      </c>
      <c r="D1219" s="555"/>
      <c r="E1219" s="649">
        <v>42812</v>
      </c>
      <c r="F1219" s="618" t="s">
        <v>373</v>
      </c>
      <c r="G1219" s="620" t="s">
        <v>605</v>
      </c>
      <c r="H1219" s="615" t="s">
        <v>866</v>
      </c>
      <c r="I1219" s="559">
        <v>30</v>
      </c>
      <c r="J1219" s="559">
        <v>20532</v>
      </c>
      <c r="K1219" s="616">
        <f t="shared" si="136"/>
        <v>615960</v>
      </c>
      <c r="L1219" s="650" t="s">
        <v>158</v>
      </c>
      <c r="M1219" s="650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62"/>
      <c r="AB1219" s="563"/>
      <c r="AD1219" s="563"/>
    </row>
    <row r="1220" spans="1:31" s="617" customFormat="1" ht="15.75" customHeight="1">
      <c r="A1220" s="553" t="str">
        <f>IF(B1220&lt;&gt;"",IF(AND(B1220&gt;=_TM1,B1220&lt;=_TM2,OR(TH!L1220="1111",TH!M1220="1111")),TH!D1220,""),"")</f>
        <v/>
      </c>
      <c r="B1220" s="554">
        <f t="shared" si="134"/>
        <v>3</v>
      </c>
      <c r="C1220" s="612">
        <f t="shared" si="135"/>
        <v>42812</v>
      </c>
      <c r="D1220" s="555"/>
      <c r="E1220" s="649">
        <v>42812</v>
      </c>
      <c r="F1220" s="618" t="s">
        <v>373</v>
      </c>
      <c r="G1220" s="620" t="s">
        <v>606</v>
      </c>
      <c r="H1220" s="615" t="s">
        <v>866</v>
      </c>
      <c r="I1220" s="559">
        <v>20</v>
      </c>
      <c r="J1220" s="559">
        <v>20532</v>
      </c>
      <c r="K1220" s="616">
        <f t="shared" si="136"/>
        <v>410640</v>
      </c>
      <c r="L1220" s="650" t="s">
        <v>158</v>
      </c>
      <c r="M1220" s="650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62"/>
      <c r="AB1220" s="563"/>
      <c r="AD1220" s="563"/>
    </row>
    <row r="1221" spans="1:31" s="617" customFormat="1" ht="15.75" customHeight="1">
      <c r="A1221" s="553" t="str">
        <f>IF(B1221&lt;&gt;"",IF(AND(B1221&gt;=_TM1,B1221&lt;=_TM2,OR(TH!L1221="1111",TH!M1221="1111")),TH!D1221,""),"")</f>
        <v/>
      </c>
      <c r="B1221" s="554">
        <f t="shared" si="134"/>
        <v>3</v>
      </c>
      <c r="C1221" s="612">
        <f t="shared" si="135"/>
        <v>42812</v>
      </c>
      <c r="D1221" s="555"/>
      <c r="E1221" s="649">
        <v>42812</v>
      </c>
      <c r="F1221" s="618" t="s">
        <v>373</v>
      </c>
      <c r="G1221" s="620" t="s">
        <v>606</v>
      </c>
      <c r="H1221" s="615" t="s">
        <v>866</v>
      </c>
      <c r="I1221" s="559">
        <v>10</v>
      </c>
      <c r="J1221" s="559">
        <v>20532</v>
      </c>
      <c r="K1221" s="616">
        <f t="shared" si="136"/>
        <v>205320</v>
      </c>
      <c r="L1221" s="650" t="s">
        <v>158</v>
      </c>
      <c r="M1221" s="650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62"/>
      <c r="AB1221" s="563"/>
      <c r="AD1221" s="563"/>
    </row>
    <row r="1222" spans="1:31" s="617" customFormat="1" ht="15.75" customHeight="1">
      <c r="A1222" s="553" t="str">
        <f>IF(B1222&lt;&gt;"",IF(AND(B1222&gt;=_TM1,B1222&lt;=_TM2,OR(TH!L1222="1111",TH!M1222="1111")),TH!D1222,""),"")</f>
        <v/>
      </c>
      <c r="B1222" s="554">
        <f t="shared" si="134"/>
        <v>3</v>
      </c>
      <c r="C1222" s="612">
        <f t="shared" si="135"/>
        <v>42812</v>
      </c>
      <c r="D1222" s="612"/>
      <c r="E1222" s="619">
        <v>42812</v>
      </c>
      <c r="F1222" s="613" t="s">
        <v>405</v>
      </c>
      <c r="G1222" s="614" t="s">
        <v>606</v>
      </c>
      <c r="H1222" s="615" t="s">
        <v>866</v>
      </c>
      <c r="I1222" s="559">
        <v>50</v>
      </c>
      <c r="J1222" s="559">
        <v>27729</v>
      </c>
      <c r="K1222" s="616">
        <f t="shared" si="136"/>
        <v>1386450</v>
      </c>
      <c r="L1222" s="650" t="s">
        <v>158</v>
      </c>
      <c r="M1222" s="650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62"/>
      <c r="AB1222" s="563"/>
      <c r="AE1222" s="563"/>
    </row>
    <row r="1223" spans="1:31" s="617" customFormat="1" ht="15.75" customHeight="1">
      <c r="A1223" s="553" t="str">
        <f>IF(B1223&lt;&gt;"",IF(AND(B1223&gt;=_TM1,B1223&lt;=_TM2,OR(TH!L1223="1111",TH!M1223="1111")),TH!D1223,""),"")</f>
        <v/>
      </c>
      <c r="B1223" s="554">
        <f t="shared" si="134"/>
        <v>3</v>
      </c>
      <c r="C1223" s="612">
        <f t="shared" si="135"/>
        <v>42812</v>
      </c>
      <c r="D1223" s="612"/>
      <c r="E1223" s="619">
        <v>42812</v>
      </c>
      <c r="F1223" s="613" t="s">
        <v>449</v>
      </c>
      <c r="G1223" s="614" t="s">
        <v>606</v>
      </c>
      <c r="H1223" s="615" t="s">
        <v>866</v>
      </c>
      <c r="I1223" s="559">
        <v>10</v>
      </c>
      <c r="J1223" s="559">
        <v>28029.5</v>
      </c>
      <c r="K1223" s="616">
        <f t="shared" si="136"/>
        <v>280295</v>
      </c>
      <c r="L1223" s="650" t="s">
        <v>158</v>
      </c>
      <c r="M1223" s="650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62"/>
      <c r="AB1223" s="563"/>
      <c r="AE1223" s="563"/>
    </row>
    <row r="1224" spans="1:31" s="749" customFormat="1" ht="15.75" customHeight="1">
      <c r="A1224" s="743" t="str">
        <f>IF(B1224&lt;&gt;"",IF(AND(B1224&gt;=_TM1,B1224&lt;=_TM2,OR(TH!L1224="1111",TH!M1224="1111")),TH!D1224,""),"")</f>
        <v/>
      </c>
      <c r="B1224" s="744">
        <f t="shared" ref="B1224:B1233" si="137">IF(C1224&lt;&gt;"",MONTH(C1224),"")</f>
        <v>3</v>
      </c>
      <c r="C1224" s="730">
        <f t="shared" si="132"/>
        <v>42801</v>
      </c>
      <c r="D1224" s="730"/>
      <c r="E1224" s="731">
        <v>42801</v>
      </c>
      <c r="F1224" s="732" t="s">
        <v>544</v>
      </c>
      <c r="G1224" s="745" t="s">
        <v>599</v>
      </c>
      <c r="H1224" s="734" t="s">
        <v>972</v>
      </c>
      <c r="I1224" s="735">
        <v>4750</v>
      </c>
      <c r="J1224" s="735">
        <v>10353.676621833329</v>
      </c>
      <c r="K1224" s="736">
        <f t="shared" si="133"/>
        <v>49179964</v>
      </c>
      <c r="L1224" s="737" t="s">
        <v>318</v>
      </c>
      <c r="M1224" s="737" t="s">
        <v>158</v>
      </c>
      <c r="N1224" s="746" t="str">
        <f>IF(AND('331-CT'!$E$7=TH!H1224,OR(L1224="331",M1224="331")),"331",IF(AND(OR(L1224="131",M1224="131"),H1224='131-CT'!$E$7),"131",""))</f>
        <v/>
      </c>
      <c r="O1224" s="746" t="str">
        <f>IF(AND($B1224&gt;='111'!$N$11,$B1224&lt;='111'!$O$11,OR($L1224=$O$7,$M1224=$O$7)),"x","")</f>
        <v/>
      </c>
      <c r="P1224" s="746" t="str">
        <f>IF(AND($L1224=$O$7,$B1224&lt;'111'!$N$11),"x","")</f>
        <v/>
      </c>
      <c r="Q1224" s="746" t="str">
        <f>IF(AND($M1224=$O$7,$B1224&lt;'111'!$N$11),"x","")</f>
        <v/>
      </c>
      <c r="R1224" s="746" t="str">
        <f>IF(ISERROR(FIND('112'!$M$9,G1224,1)),"",IF((AND(FIND('112'!$M$9,G1224,1)&gt;=1,$B1224&gt;='112'!$N$8,$B1224&lt;='112'!$O$8,OR($L1224='112'!$I$6,$M1224='112'!$I$6))),"x",""))</f>
        <v/>
      </c>
      <c r="S1224" s="746" t="str">
        <f>IF(ISERROR(FIND('112'!$M$9,G1224,1)),"",IF((AND(LEFT(G1224,2)=LEFT('112'!$M$9,2),B1224&lt;'112'!$N$8,$L1224='112'!$I$6)),"x",""))</f>
        <v/>
      </c>
      <c r="T1224" s="746" t="str">
        <f>IF(ISERROR(FIND('112'!$M$9,G1224,1)),"",IF((AND(RIGHT(G1224,2)=RIGHT('112'!$M$9,2),B1224&lt;'112'!$N$8,$M1224='112'!$I$6)),"x",""))</f>
        <v/>
      </c>
      <c r="U1224" s="746" t="str">
        <f>IF(AND(B1224&gt;='IN-NX'!$P$3,B1224&lt;='IN-NX'!$Q$3,'IN-NX'!$D$7=D1224,OR(LEFT(L1224,2)="15",AND(LEFT(M1224,2)&lt;&gt;"15",LEFT(M1224,2)&lt;&gt;"33"))),"x","")</f>
        <v/>
      </c>
      <c r="V1224" s="746" t="str">
        <f>IF(AND(OR(LEFT(TH!L1224,2)="15",LEFT(TH!M1224,2)="15"),'152-CT'!$J$8=TH!F1224),"x","")</f>
        <v/>
      </c>
      <c r="W1224" s="746" t="str">
        <f>IF(AND(OR(LEFT(TH!L1224,2)="15",LEFT(TH!M1224,2)="15"),TK!$E$7=TH!F1224),"x","")</f>
        <v/>
      </c>
      <c r="X1224" s="746" t="str">
        <f>IF(AND('341-CT'!$E$9=H1224,OR(LEFT(L1224,3)=$X$7,LEFT(M1224,3)=$X$7)),"x","")</f>
        <v/>
      </c>
      <c r="Y1224" s="746" t="str">
        <f>IF(OR(TH!L1224=TH!$Y$7,M1224=TH!$Y$7),"x","")</f>
        <v/>
      </c>
      <c r="Z1224" s="746" t="str">
        <f>IF(AND(B1224&lt;=NKC!$N$8,B1224&gt;=NKC!$M$8),"x","")</f>
        <v>x</v>
      </c>
      <c r="AA1224" s="747"/>
      <c r="AB1224" s="748"/>
      <c r="AE1224" s="748"/>
    </row>
    <row r="1225" spans="1:31" s="749" customFormat="1" ht="15.75" customHeight="1">
      <c r="A1225" s="743" t="str">
        <f>IF(B1225&lt;&gt;"",IF(AND(B1225&gt;=_TM1,B1225&lt;=_TM2,OR(TH!L1225="1111",TH!M1225="1111")),TH!D1225,""),"")</f>
        <v/>
      </c>
      <c r="B1225" s="744">
        <f t="shared" si="137"/>
        <v>3</v>
      </c>
      <c r="C1225" s="730">
        <f t="shared" si="132"/>
        <v>42811</v>
      </c>
      <c r="D1225" s="730"/>
      <c r="E1225" s="731">
        <v>42811</v>
      </c>
      <c r="F1225" s="732" t="s">
        <v>818</v>
      </c>
      <c r="G1225" s="745" t="s">
        <v>603</v>
      </c>
      <c r="H1225" s="734" t="s">
        <v>972</v>
      </c>
      <c r="I1225" s="735">
        <v>500</v>
      </c>
      <c r="J1225" s="735">
        <v>2160.8156744649082</v>
      </c>
      <c r="K1225" s="736">
        <f t="shared" si="133"/>
        <v>1080408</v>
      </c>
      <c r="L1225" s="737" t="s">
        <v>318</v>
      </c>
      <c r="M1225" s="737" t="s">
        <v>158</v>
      </c>
      <c r="N1225" s="746" t="str">
        <f>IF(AND('331-CT'!$E$7=TH!H1225,OR(L1225="331",M1225="331")),"331",IF(AND(OR(L1225="131",M1225="131"),H1225='131-CT'!$E$7),"131",""))</f>
        <v/>
      </c>
      <c r="O1225" s="746" t="str">
        <f>IF(AND($B1225&gt;='111'!$N$11,$B1225&lt;='111'!$O$11,OR($L1225=$O$7,$M1225=$O$7)),"x","")</f>
        <v/>
      </c>
      <c r="P1225" s="746" t="str">
        <f>IF(AND($L1225=$O$7,$B1225&lt;'111'!$N$11),"x","")</f>
        <v/>
      </c>
      <c r="Q1225" s="746" t="str">
        <f>IF(AND($M1225=$O$7,$B1225&lt;'111'!$N$11),"x","")</f>
        <v/>
      </c>
      <c r="R1225" s="746" t="str">
        <f>IF(ISERROR(FIND('112'!$M$9,G1225,1)),"",IF((AND(FIND('112'!$M$9,G1225,1)&gt;=1,$B1225&gt;='112'!$N$8,$B1225&lt;='112'!$O$8,OR($L1225='112'!$I$6,$M1225='112'!$I$6))),"x",""))</f>
        <v/>
      </c>
      <c r="S1225" s="746" t="str">
        <f>IF(ISERROR(FIND('112'!$M$9,G1225,1)),"",IF((AND(LEFT(G1225,2)=LEFT('112'!$M$9,2),B1225&lt;'112'!$N$8,$L1225='112'!$I$6)),"x",""))</f>
        <v/>
      </c>
      <c r="T1225" s="746" t="str">
        <f>IF(ISERROR(FIND('112'!$M$9,G1225,1)),"",IF((AND(RIGHT(G1225,2)=RIGHT('112'!$M$9,2),B1225&lt;'112'!$N$8,$M1225='112'!$I$6)),"x",""))</f>
        <v/>
      </c>
      <c r="U1225" s="746" t="str">
        <f>IF(AND(B1225&gt;='IN-NX'!$P$3,B1225&lt;='IN-NX'!$Q$3,'IN-NX'!$D$7=D1225,OR(LEFT(L1225,2)="15",AND(LEFT(M1225,2)&lt;&gt;"15",LEFT(M1225,2)&lt;&gt;"33"))),"x","")</f>
        <v/>
      </c>
      <c r="V1225" s="746" t="str">
        <f>IF(AND(OR(LEFT(TH!L1225,2)="15",LEFT(TH!M1225,2)="15"),'152-CT'!$J$8=TH!F1225),"x","")</f>
        <v/>
      </c>
      <c r="W1225" s="746" t="str">
        <f>IF(AND(OR(LEFT(TH!L1225,2)="15",LEFT(TH!M1225,2)="15"),TK!$E$7=TH!F1225),"x","")</f>
        <v/>
      </c>
      <c r="X1225" s="746" t="str">
        <f>IF(AND('341-CT'!$E$9=H1225,OR(LEFT(L1225,3)=$X$7,LEFT(M1225,3)=$X$7)),"x","")</f>
        <v/>
      </c>
      <c r="Y1225" s="746" t="str">
        <f>IF(OR(TH!L1225=TH!$Y$7,M1225=TH!$Y$7),"x","")</f>
        <v/>
      </c>
      <c r="Z1225" s="746" t="str">
        <f>IF(AND(B1225&lt;=NKC!$N$8,B1225&gt;=NKC!$M$8),"x","")</f>
        <v>x</v>
      </c>
      <c r="AA1225" s="747"/>
      <c r="AB1225" s="748"/>
      <c r="AE1225" s="748"/>
    </row>
    <row r="1226" spans="1:31" s="749" customFormat="1" ht="15.75" customHeight="1">
      <c r="A1226" s="743" t="str">
        <f>IF(B1226&lt;&gt;"",IF(AND(B1226&gt;=_TM1,B1226&lt;=_TM2,OR(TH!L1226="1111",TH!M1226="1111")),TH!D1226,""),"")</f>
        <v/>
      </c>
      <c r="B1226" s="744">
        <f t="shared" si="137"/>
        <v>3</v>
      </c>
      <c r="C1226" s="730">
        <f t="shared" si="132"/>
        <v>42811</v>
      </c>
      <c r="D1226" s="730"/>
      <c r="E1226" s="731">
        <v>42811</v>
      </c>
      <c r="F1226" s="732" t="s">
        <v>820</v>
      </c>
      <c r="G1226" s="745" t="s">
        <v>603</v>
      </c>
      <c r="H1226" s="734" t="s">
        <v>972</v>
      </c>
      <c r="I1226" s="735">
        <v>605</v>
      </c>
      <c r="J1226" s="735">
        <v>4871.7693108285448</v>
      </c>
      <c r="K1226" s="736">
        <f t="shared" si="133"/>
        <v>2947420</v>
      </c>
      <c r="L1226" s="737" t="s">
        <v>318</v>
      </c>
      <c r="M1226" s="737" t="s">
        <v>158</v>
      </c>
      <c r="N1226" s="746" t="str">
        <f>IF(AND('331-CT'!$E$7=TH!H1226,OR(L1226="331",M1226="331")),"331",IF(AND(OR(L1226="131",M1226="131"),H1226='131-CT'!$E$7),"131",""))</f>
        <v/>
      </c>
      <c r="O1226" s="746" t="str">
        <f>IF(AND($B1226&gt;='111'!$N$11,$B1226&lt;='111'!$O$11,OR($L1226=$O$7,$M1226=$O$7)),"x","")</f>
        <v/>
      </c>
      <c r="P1226" s="746" t="str">
        <f>IF(AND($L1226=$O$7,$B1226&lt;'111'!$N$11),"x","")</f>
        <v/>
      </c>
      <c r="Q1226" s="746" t="str">
        <f>IF(AND($M1226=$O$7,$B1226&lt;'111'!$N$11),"x","")</f>
        <v/>
      </c>
      <c r="R1226" s="746" t="str">
        <f>IF(ISERROR(FIND('112'!$M$9,G1226,1)),"",IF((AND(FIND('112'!$M$9,G1226,1)&gt;=1,$B1226&gt;='112'!$N$8,$B1226&lt;='112'!$O$8,OR($L1226='112'!$I$6,$M1226='112'!$I$6))),"x",""))</f>
        <v/>
      </c>
      <c r="S1226" s="746" t="str">
        <f>IF(ISERROR(FIND('112'!$M$9,G1226,1)),"",IF((AND(LEFT(G1226,2)=LEFT('112'!$M$9,2),B1226&lt;'112'!$N$8,$L1226='112'!$I$6)),"x",""))</f>
        <v/>
      </c>
      <c r="T1226" s="746" t="str">
        <f>IF(ISERROR(FIND('112'!$M$9,G1226,1)),"",IF((AND(RIGHT(G1226,2)=RIGHT('112'!$M$9,2),B1226&lt;'112'!$N$8,$M1226='112'!$I$6)),"x",""))</f>
        <v/>
      </c>
      <c r="U1226" s="746" t="str">
        <f>IF(AND(B1226&gt;='IN-NX'!$P$3,B1226&lt;='IN-NX'!$Q$3,'IN-NX'!$D$7=D1226,OR(LEFT(L1226,2)="15",AND(LEFT(M1226,2)&lt;&gt;"15",LEFT(M1226,2)&lt;&gt;"33"))),"x","")</f>
        <v/>
      </c>
      <c r="V1226" s="746" t="str">
        <f>IF(AND(OR(LEFT(TH!L1226,2)="15",LEFT(TH!M1226,2)="15"),'152-CT'!$J$8=TH!F1226),"x","")</f>
        <v/>
      </c>
      <c r="W1226" s="746" t="str">
        <f>IF(AND(OR(LEFT(TH!L1226,2)="15",LEFT(TH!M1226,2)="15"),TK!$E$7=TH!F1226),"x","")</f>
        <v/>
      </c>
      <c r="X1226" s="746" t="str">
        <f>IF(AND('341-CT'!$E$9=H1226,OR(LEFT(L1226,3)=$X$7,LEFT(M1226,3)=$X$7)),"x","")</f>
        <v/>
      </c>
      <c r="Y1226" s="746" t="str">
        <f>IF(OR(TH!L1226=TH!$Y$7,M1226=TH!$Y$7),"x","")</f>
        <v/>
      </c>
      <c r="Z1226" s="746" t="str">
        <f>IF(AND(B1226&lt;=NKC!$N$8,B1226&gt;=NKC!$M$8),"x","")</f>
        <v>x</v>
      </c>
      <c r="AA1226" s="747"/>
      <c r="AB1226" s="748"/>
      <c r="AE1226" s="748"/>
    </row>
    <row r="1227" spans="1:31" s="749" customFormat="1" ht="15.75" customHeight="1">
      <c r="A1227" s="743" t="str">
        <f>IF(B1227&lt;&gt;"",IF(AND(B1227&gt;=_TM1,B1227&lt;=_TM2,OR(TH!L1227="1111",TH!M1227="1111")),TH!D1227,""),"")</f>
        <v/>
      </c>
      <c r="B1227" s="744">
        <f t="shared" si="137"/>
        <v>3</v>
      </c>
      <c r="C1227" s="730">
        <f t="shared" si="132"/>
        <v>42811</v>
      </c>
      <c r="D1227" s="730"/>
      <c r="E1227" s="731">
        <v>42811</v>
      </c>
      <c r="F1227" s="732" t="s">
        <v>821</v>
      </c>
      <c r="G1227" s="745" t="s">
        <v>603</v>
      </c>
      <c r="H1227" s="734" t="s">
        <v>972</v>
      </c>
      <c r="I1227" s="735">
        <v>25</v>
      </c>
      <c r="J1227" s="735">
        <v>17621.005674464908</v>
      </c>
      <c r="K1227" s="736">
        <f t="shared" si="133"/>
        <v>440525</v>
      </c>
      <c r="L1227" s="737" t="s">
        <v>318</v>
      </c>
      <c r="M1227" s="737" t="s">
        <v>158</v>
      </c>
      <c r="N1227" s="746" t="str">
        <f>IF(AND('331-CT'!$E$7=TH!H1227,OR(L1227="331",M1227="331")),"331",IF(AND(OR(L1227="131",M1227="131"),H1227='131-CT'!$E$7),"131",""))</f>
        <v/>
      </c>
      <c r="O1227" s="746" t="str">
        <f>IF(AND($B1227&gt;='111'!$N$11,$B1227&lt;='111'!$O$11,OR($L1227=$O$7,$M1227=$O$7)),"x","")</f>
        <v/>
      </c>
      <c r="P1227" s="746" t="str">
        <f>IF(AND($L1227=$O$7,$B1227&lt;'111'!$N$11),"x","")</f>
        <v/>
      </c>
      <c r="Q1227" s="746" t="str">
        <f>IF(AND($M1227=$O$7,$B1227&lt;'111'!$N$11),"x","")</f>
        <v/>
      </c>
      <c r="R1227" s="746" t="str">
        <f>IF(ISERROR(FIND('112'!$M$9,G1227,1)),"",IF((AND(FIND('112'!$M$9,G1227,1)&gt;=1,$B1227&gt;='112'!$N$8,$B1227&lt;='112'!$O$8,OR($L1227='112'!$I$6,$M1227='112'!$I$6))),"x",""))</f>
        <v/>
      </c>
      <c r="S1227" s="746" t="str">
        <f>IF(ISERROR(FIND('112'!$M$9,G1227,1)),"",IF((AND(LEFT(G1227,2)=LEFT('112'!$M$9,2),B1227&lt;'112'!$N$8,$L1227='112'!$I$6)),"x",""))</f>
        <v/>
      </c>
      <c r="T1227" s="746" t="str">
        <f>IF(ISERROR(FIND('112'!$M$9,G1227,1)),"",IF((AND(RIGHT(G1227,2)=RIGHT('112'!$M$9,2),B1227&lt;'112'!$N$8,$M1227='112'!$I$6)),"x",""))</f>
        <v/>
      </c>
      <c r="U1227" s="746" t="str">
        <f>IF(AND(B1227&gt;='IN-NX'!$P$3,B1227&lt;='IN-NX'!$Q$3,'IN-NX'!$D$7=D1227,OR(LEFT(L1227,2)="15",AND(LEFT(M1227,2)&lt;&gt;"15",LEFT(M1227,2)&lt;&gt;"33"))),"x","")</f>
        <v/>
      </c>
      <c r="V1227" s="746" t="str">
        <f>IF(AND(OR(LEFT(TH!L1227,2)="15",LEFT(TH!M1227,2)="15"),'152-CT'!$J$8=TH!F1227),"x","")</f>
        <v/>
      </c>
      <c r="W1227" s="746" t="str">
        <f>IF(AND(OR(LEFT(TH!L1227,2)="15",LEFT(TH!M1227,2)="15"),TK!$E$7=TH!F1227),"x","")</f>
        <v/>
      </c>
      <c r="X1227" s="746" t="str">
        <f>IF(AND('341-CT'!$E$9=H1227,OR(LEFT(L1227,3)=$X$7,LEFT(M1227,3)=$X$7)),"x","")</f>
        <v/>
      </c>
      <c r="Y1227" s="746" t="str">
        <f>IF(OR(TH!L1227=TH!$Y$7,M1227=TH!$Y$7),"x","")</f>
        <v/>
      </c>
      <c r="Z1227" s="746" t="str">
        <f>IF(AND(B1227&lt;=NKC!$N$8,B1227&gt;=NKC!$M$8),"x","")</f>
        <v>x</v>
      </c>
      <c r="AA1227" s="747"/>
      <c r="AB1227" s="748"/>
      <c r="AE1227" s="748"/>
    </row>
    <row r="1228" spans="1:31" s="749" customFormat="1" ht="15.75" customHeight="1">
      <c r="A1228" s="743" t="str">
        <f>IF(B1228&lt;&gt;"",IF(AND(B1228&gt;=_TM1,B1228&lt;=_TM2,OR(TH!L1228="1111",TH!M1228="1111")),TH!D1228,""),"")</f>
        <v/>
      </c>
      <c r="B1228" s="744">
        <f t="shared" si="137"/>
        <v>3</v>
      </c>
      <c r="C1228" s="730">
        <f t="shared" si="132"/>
        <v>42814</v>
      </c>
      <c r="D1228" s="730"/>
      <c r="E1228" s="731">
        <v>42814</v>
      </c>
      <c r="F1228" s="732" t="s">
        <v>557</v>
      </c>
      <c r="G1228" s="745" t="s">
        <v>605</v>
      </c>
      <c r="H1228" s="734" t="s">
        <v>972</v>
      </c>
      <c r="I1228" s="735">
        <v>1700</v>
      </c>
      <c r="J1228" s="735">
        <v>35857.735086229615</v>
      </c>
      <c r="K1228" s="736">
        <f t="shared" si="133"/>
        <v>60958150</v>
      </c>
      <c r="L1228" s="737" t="s">
        <v>318</v>
      </c>
      <c r="M1228" s="737" t="s">
        <v>158</v>
      </c>
      <c r="N1228" s="746" t="str">
        <f>IF(AND('331-CT'!$E$7=TH!H1228,OR(L1228="331",M1228="331")),"331",IF(AND(OR(L1228="131",M1228="131"),H1228='131-CT'!$E$7),"131",""))</f>
        <v/>
      </c>
      <c r="O1228" s="746" t="str">
        <f>IF(AND($B1228&gt;='111'!$N$11,$B1228&lt;='111'!$O$11,OR($L1228=$O$7,$M1228=$O$7)),"x","")</f>
        <v/>
      </c>
      <c r="P1228" s="746" t="str">
        <f>IF(AND($L1228=$O$7,$B1228&lt;'111'!$N$11),"x","")</f>
        <v/>
      </c>
      <c r="Q1228" s="746" t="str">
        <f>IF(AND($M1228=$O$7,$B1228&lt;'111'!$N$11),"x","")</f>
        <v/>
      </c>
      <c r="R1228" s="746" t="str">
        <f>IF(ISERROR(FIND('112'!$M$9,G1228,1)),"",IF((AND(FIND('112'!$M$9,G1228,1)&gt;=1,$B1228&gt;='112'!$N$8,$B1228&lt;='112'!$O$8,OR($L1228='112'!$I$6,$M1228='112'!$I$6))),"x",""))</f>
        <v/>
      </c>
      <c r="S1228" s="746" t="str">
        <f>IF(ISERROR(FIND('112'!$M$9,G1228,1)),"",IF((AND(LEFT(G1228,2)=LEFT('112'!$M$9,2),B1228&lt;'112'!$N$8,$L1228='112'!$I$6)),"x",""))</f>
        <v/>
      </c>
      <c r="T1228" s="746" t="str">
        <f>IF(ISERROR(FIND('112'!$M$9,G1228,1)),"",IF((AND(RIGHT(G1228,2)=RIGHT('112'!$M$9,2),B1228&lt;'112'!$N$8,$M1228='112'!$I$6)),"x",""))</f>
        <v/>
      </c>
      <c r="U1228" s="746" t="str">
        <f>IF(AND(B1228&gt;='IN-NX'!$P$3,B1228&lt;='IN-NX'!$Q$3,'IN-NX'!$D$7=D1228,OR(LEFT(L1228,2)="15",AND(LEFT(M1228,2)&lt;&gt;"15",LEFT(M1228,2)&lt;&gt;"33"))),"x","")</f>
        <v/>
      </c>
      <c r="V1228" s="746" t="str">
        <f>IF(AND(OR(LEFT(TH!L1228,2)="15",LEFT(TH!M1228,2)="15"),'152-CT'!$J$8=TH!F1228),"x","")</f>
        <v/>
      </c>
      <c r="W1228" s="746" t="str">
        <f>IF(AND(OR(LEFT(TH!L1228,2)="15",LEFT(TH!M1228,2)="15"),TK!$E$7=TH!F1228),"x","")</f>
        <v/>
      </c>
      <c r="X1228" s="746" t="str">
        <f>IF(AND('341-CT'!$E$9=H1228,OR(LEFT(L1228,3)=$X$7,LEFT(M1228,3)=$X$7)),"x","")</f>
        <v/>
      </c>
      <c r="Y1228" s="746" t="str">
        <f>IF(OR(TH!L1228=TH!$Y$7,M1228=TH!$Y$7),"x","")</f>
        <v/>
      </c>
      <c r="Z1228" s="746" t="str">
        <f>IF(AND(B1228&lt;=NKC!$N$8,B1228&gt;=NKC!$M$8),"x","")</f>
        <v>x</v>
      </c>
      <c r="AA1228" s="747"/>
      <c r="AB1228" s="748"/>
      <c r="AE1228" s="748"/>
    </row>
    <row r="1229" spans="1:31" s="749" customFormat="1" ht="15.75" customHeight="1">
      <c r="A1229" s="743" t="str">
        <f>IF(B1229&lt;&gt;"",IF(AND(B1229&gt;=_TM1,B1229&lt;=_TM2,OR(TH!L1229="1111",TH!M1229="1111")),TH!D1229,""),"")</f>
        <v/>
      </c>
      <c r="B1229" s="744">
        <f t="shared" si="137"/>
        <v>3</v>
      </c>
      <c r="C1229" s="730">
        <f t="shared" si="132"/>
        <v>42814</v>
      </c>
      <c r="D1229" s="730"/>
      <c r="E1229" s="731">
        <v>42814</v>
      </c>
      <c r="F1229" s="732" t="s">
        <v>558</v>
      </c>
      <c r="G1229" s="745" t="s">
        <v>605</v>
      </c>
      <c r="H1229" s="734" t="s">
        <v>972</v>
      </c>
      <c r="I1229" s="735">
        <v>1500</v>
      </c>
      <c r="J1229" s="735">
        <v>33456.045674464905</v>
      </c>
      <c r="K1229" s="736">
        <f t="shared" si="133"/>
        <v>50184069</v>
      </c>
      <c r="L1229" s="737" t="s">
        <v>318</v>
      </c>
      <c r="M1229" s="737" t="s">
        <v>158</v>
      </c>
      <c r="N1229" s="746" t="str">
        <f>IF(AND('331-CT'!$E$7=TH!H1229,OR(L1229="331",M1229="331")),"331",IF(AND(OR(L1229="131",M1229="131"),H1229='131-CT'!$E$7),"131",""))</f>
        <v/>
      </c>
      <c r="O1229" s="746" t="str">
        <f>IF(AND($B1229&gt;='111'!$N$11,$B1229&lt;='111'!$O$11,OR($L1229=$O$7,$M1229=$O$7)),"x","")</f>
        <v/>
      </c>
      <c r="P1229" s="746" t="str">
        <f>IF(AND($L1229=$O$7,$B1229&lt;'111'!$N$11),"x","")</f>
        <v/>
      </c>
      <c r="Q1229" s="746" t="str">
        <f>IF(AND($M1229=$O$7,$B1229&lt;'111'!$N$11),"x","")</f>
        <v/>
      </c>
      <c r="R1229" s="746" t="str">
        <f>IF(ISERROR(FIND('112'!$M$9,G1229,1)),"",IF((AND(FIND('112'!$M$9,G1229,1)&gt;=1,$B1229&gt;='112'!$N$8,$B1229&lt;='112'!$O$8,OR($L1229='112'!$I$6,$M1229='112'!$I$6))),"x",""))</f>
        <v/>
      </c>
      <c r="S1229" s="746" t="str">
        <f>IF(ISERROR(FIND('112'!$M$9,G1229,1)),"",IF((AND(LEFT(G1229,2)=LEFT('112'!$M$9,2),B1229&lt;'112'!$N$8,$L1229='112'!$I$6)),"x",""))</f>
        <v/>
      </c>
      <c r="T1229" s="746" t="str">
        <f>IF(ISERROR(FIND('112'!$M$9,G1229,1)),"",IF((AND(RIGHT(G1229,2)=RIGHT('112'!$M$9,2),B1229&lt;'112'!$N$8,$M1229='112'!$I$6)),"x",""))</f>
        <v/>
      </c>
      <c r="U1229" s="746" t="str">
        <f>IF(AND(B1229&gt;='IN-NX'!$P$3,B1229&lt;='IN-NX'!$Q$3,'IN-NX'!$D$7=D1229,OR(LEFT(L1229,2)="15",AND(LEFT(M1229,2)&lt;&gt;"15",LEFT(M1229,2)&lt;&gt;"33"))),"x","")</f>
        <v/>
      </c>
      <c r="V1229" s="746" t="str">
        <f>IF(AND(OR(LEFT(TH!L1229,2)="15",LEFT(TH!M1229,2)="15"),'152-CT'!$J$8=TH!F1229),"x","")</f>
        <v>x</v>
      </c>
      <c r="W1229" s="746" t="str">
        <f>IF(AND(OR(LEFT(TH!L1229,2)="15",LEFT(TH!M1229,2)="15"),TK!$E$7=TH!F1229),"x","")</f>
        <v/>
      </c>
      <c r="X1229" s="746" t="str">
        <f>IF(AND('341-CT'!$E$9=H1229,OR(LEFT(L1229,3)=$X$7,LEFT(M1229,3)=$X$7)),"x","")</f>
        <v/>
      </c>
      <c r="Y1229" s="746" t="str">
        <f>IF(OR(TH!L1229=TH!$Y$7,M1229=TH!$Y$7),"x","")</f>
        <v/>
      </c>
      <c r="Z1229" s="746" t="str">
        <f>IF(AND(B1229&lt;=NKC!$N$8,B1229&gt;=NKC!$M$8),"x","")</f>
        <v>x</v>
      </c>
      <c r="AA1229" s="747"/>
      <c r="AB1229" s="748"/>
      <c r="AE1229" s="748"/>
    </row>
    <row r="1230" spans="1:31" s="749" customFormat="1" ht="15.75" customHeight="1">
      <c r="A1230" s="743" t="str">
        <f>IF(B1230&lt;&gt;"",IF(AND(B1230&gt;=_TM1,B1230&lt;=_TM2,OR(TH!L1230="1111",TH!M1230="1111")),TH!D1230,""),"")</f>
        <v/>
      </c>
      <c r="B1230" s="744">
        <f t="shared" si="137"/>
        <v>3</v>
      </c>
      <c r="C1230" s="730">
        <f t="shared" si="132"/>
        <v>42814</v>
      </c>
      <c r="D1230" s="730"/>
      <c r="E1230" s="731">
        <v>42814</v>
      </c>
      <c r="F1230" s="732" t="s">
        <v>649</v>
      </c>
      <c r="G1230" s="745" t="s">
        <v>606</v>
      </c>
      <c r="H1230" s="734" t="s">
        <v>972</v>
      </c>
      <c r="I1230" s="735">
        <v>250</v>
      </c>
      <c r="J1230" s="735">
        <v>2837.9656744649078</v>
      </c>
      <c r="K1230" s="736">
        <f t="shared" si="133"/>
        <v>709491</v>
      </c>
      <c r="L1230" s="737" t="s">
        <v>318</v>
      </c>
      <c r="M1230" s="737" t="s">
        <v>158</v>
      </c>
      <c r="N1230" s="746" t="str">
        <f>IF(AND('331-CT'!$E$7=TH!H1230,OR(L1230="331",M1230="331")),"331",IF(AND(OR(L1230="131",M1230="131"),H1230='131-CT'!$E$7),"131",""))</f>
        <v/>
      </c>
      <c r="O1230" s="746" t="str">
        <f>IF(AND($B1230&gt;='111'!$N$11,$B1230&lt;='111'!$O$11,OR($L1230=$O$7,$M1230=$O$7)),"x","")</f>
        <v/>
      </c>
      <c r="P1230" s="746" t="str">
        <f>IF(AND($L1230=$O$7,$B1230&lt;'111'!$N$11),"x","")</f>
        <v/>
      </c>
      <c r="Q1230" s="746" t="str">
        <f>IF(AND($M1230=$O$7,$B1230&lt;'111'!$N$11),"x","")</f>
        <v/>
      </c>
      <c r="R1230" s="746" t="str">
        <f>IF(ISERROR(FIND('112'!$M$9,G1230,1)),"",IF((AND(FIND('112'!$M$9,G1230,1)&gt;=1,$B1230&gt;='112'!$N$8,$B1230&lt;='112'!$O$8,OR($L1230='112'!$I$6,$M1230='112'!$I$6))),"x",""))</f>
        <v/>
      </c>
      <c r="S1230" s="746" t="str">
        <f>IF(ISERROR(FIND('112'!$M$9,G1230,1)),"",IF((AND(LEFT(G1230,2)=LEFT('112'!$M$9,2),B1230&lt;'112'!$N$8,$L1230='112'!$I$6)),"x",""))</f>
        <v/>
      </c>
      <c r="T1230" s="746" t="str">
        <f>IF(ISERROR(FIND('112'!$M$9,G1230,1)),"",IF((AND(RIGHT(G1230,2)=RIGHT('112'!$M$9,2),B1230&lt;'112'!$N$8,$M1230='112'!$I$6)),"x",""))</f>
        <v/>
      </c>
      <c r="U1230" s="746" t="str">
        <f>IF(AND(B1230&gt;='IN-NX'!$P$3,B1230&lt;='IN-NX'!$Q$3,'IN-NX'!$D$7=D1230,OR(LEFT(L1230,2)="15",AND(LEFT(M1230,2)&lt;&gt;"15",LEFT(M1230,2)&lt;&gt;"33"))),"x","")</f>
        <v/>
      </c>
      <c r="V1230" s="746" t="str">
        <f>IF(AND(OR(LEFT(TH!L1230,2)="15",LEFT(TH!M1230,2)="15"),'152-CT'!$J$8=TH!F1230),"x","")</f>
        <v/>
      </c>
      <c r="W1230" s="746" t="str">
        <f>IF(AND(OR(LEFT(TH!L1230,2)="15",LEFT(TH!M1230,2)="15"),TK!$E$7=TH!F1230),"x","")</f>
        <v/>
      </c>
      <c r="X1230" s="746" t="str">
        <f>IF(AND('341-CT'!$E$9=H1230,OR(LEFT(L1230,3)=$X$7,LEFT(M1230,3)=$X$7)),"x","")</f>
        <v/>
      </c>
      <c r="Y1230" s="746" t="str">
        <f>IF(OR(TH!L1230=TH!$Y$7,M1230=TH!$Y$7),"x","")</f>
        <v/>
      </c>
      <c r="Z1230" s="746" t="str">
        <f>IF(AND(B1230&lt;=NKC!$N$8,B1230&gt;=NKC!$M$8),"x","")</f>
        <v>x</v>
      </c>
      <c r="AA1230" s="747"/>
      <c r="AB1230" s="748"/>
      <c r="AE1230" s="748"/>
    </row>
    <row r="1231" spans="1:31" s="749" customFormat="1" ht="15.75" customHeight="1">
      <c r="A1231" s="743" t="str">
        <f>IF(B1231&lt;&gt;"",IF(AND(B1231&gt;=_TM1,B1231&lt;=_TM2,OR(TH!L1231="1111",TH!M1231="1111")),TH!D1231,""),"")</f>
        <v/>
      </c>
      <c r="B1231" s="744">
        <f t="shared" si="137"/>
        <v>3</v>
      </c>
      <c r="C1231" s="730">
        <f t="shared" si="132"/>
        <v>42814</v>
      </c>
      <c r="D1231" s="730"/>
      <c r="E1231" s="731">
        <v>42814</v>
      </c>
      <c r="F1231" s="732" t="s">
        <v>650</v>
      </c>
      <c r="G1231" s="745" t="s">
        <v>606</v>
      </c>
      <c r="H1231" s="734" t="s">
        <v>972</v>
      </c>
      <c r="I1231" s="735">
        <v>50</v>
      </c>
      <c r="J1231" s="735">
        <v>5301.8056744649075</v>
      </c>
      <c r="K1231" s="736">
        <f t="shared" si="133"/>
        <v>265090</v>
      </c>
      <c r="L1231" s="737" t="s">
        <v>318</v>
      </c>
      <c r="M1231" s="737" t="s">
        <v>158</v>
      </c>
      <c r="N1231" s="746" t="str">
        <f>IF(AND('331-CT'!$E$7=TH!H1231,OR(L1231="331",M1231="331")),"331",IF(AND(OR(L1231="131",M1231="131"),H1231='131-CT'!$E$7),"131",""))</f>
        <v/>
      </c>
      <c r="O1231" s="746" t="str">
        <f>IF(AND($B1231&gt;='111'!$N$11,$B1231&lt;='111'!$O$11,OR($L1231=$O$7,$M1231=$O$7)),"x","")</f>
        <v/>
      </c>
      <c r="P1231" s="746" t="str">
        <f>IF(AND($L1231=$O$7,$B1231&lt;'111'!$N$11),"x","")</f>
        <v/>
      </c>
      <c r="Q1231" s="746" t="str">
        <f>IF(AND($M1231=$O$7,$B1231&lt;'111'!$N$11),"x","")</f>
        <v/>
      </c>
      <c r="R1231" s="746" t="str">
        <f>IF(ISERROR(FIND('112'!$M$9,G1231,1)),"",IF((AND(FIND('112'!$M$9,G1231,1)&gt;=1,$B1231&gt;='112'!$N$8,$B1231&lt;='112'!$O$8,OR($L1231='112'!$I$6,$M1231='112'!$I$6))),"x",""))</f>
        <v/>
      </c>
      <c r="S1231" s="746" t="str">
        <f>IF(ISERROR(FIND('112'!$M$9,G1231,1)),"",IF((AND(LEFT(G1231,2)=LEFT('112'!$M$9,2),B1231&lt;'112'!$N$8,$L1231='112'!$I$6)),"x",""))</f>
        <v/>
      </c>
      <c r="T1231" s="746" t="str">
        <f>IF(ISERROR(FIND('112'!$M$9,G1231,1)),"",IF((AND(RIGHT(G1231,2)=RIGHT('112'!$M$9,2),B1231&lt;'112'!$N$8,$M1231='112'!$I$6)),"x",""))</f>
        <v/>
      </c>
      <c r="U1231" s="746" t="str">
        <f>IF(AND(B1231&gt;='IN-NX'!$P$3,B1231&lt;='IN-NX'!$Q$3,'IN-NX'!$D$7=D1231,OR(LEFT(L1231,2)="15",AND(LEFT(M1231,2)&lt;&gt;"15",LEFT(M1231,2)&lt;&gt;"33"))),"x","")</f>
        <v/>
      </c>
      <c r="V1231" s="746" t="str">
        <f>IF(AND(OR(LEFT(TH!L1231,2)="15",LEFT(TH!M1231,2)="15"),'152-CT'!$J$8=TH!F1231),"x","")</f>
        <v/>
      </c>
      <c r="W1231" s="746" t="str">
        <f>IF(AND(OR(LEFT(TH!L1231,2)="15",LEFT(TH!M1231,2)="15"),TK!$E$7=TH!F1231),"x","")</f>
        <v/>
      </c>
      <c r="X1231" s="746" t="str">
        <f>IF(AND('341-CT'!$E$9=H1231,OR(LEFT(L1231,3)=$X$7,LEFT(M1231,3)=$X$7)),"x","")</f>
        <v/>
      </c>
      <c r="Y1231" s="746" t="str">
        <f>IF(OR(TH!L1231=TH!$Y$7,M1231=TH!$Y$7),"x","")</f>
        <v/>
      </c>
      <c r="Z1231" s="746" t="str">
        <f>IF(AND(B1231&lt;=NKC!$N$8,B1231&gt;=NKC!$M$8),"x","")</f>
        <v>x</v>
      </c>
      <c r="AA1231" s="747"/>
      <c r="AB1231" s="748"/>
      <c r="AE1231" s="748"/>
    </row>
    <row r="1232" spans="1:31" s="749" customFormat="1" ht="15.75" customHeight="1">
      <c r="A1232" s="743" t="str">
        <f>IF(B1232&lt;&gt;"",IF(AND(B1232&gt;=_TM1,B1232&lt;=_TM2,OR(TH!L1232="1111",TH!M1232="1111")),TH!D1232,""),"")</f>
        <v/>
      </c>
      <c r="B1232" s="744">
        <f t="shared" si="137"/>
        <v>3</v>
      </c>
      <c r="C1232" s="730">
        <f t="shared" si="132"/>
        <v>42814</v>
      </c>
      <c r="D1232" s="730"/>
      <c r="E1232" s="731">
        <v>42814</v>
      </c>
      <c r="F1232" s="732" t="s">
        <v>651</v>
      </c>
      <c r="G1232" s="745" t="s">
        <v>606</v>
      </c>
      <c r="H1232" s="734" t="s">
        <v>972</v>
      </c>
      <c r="I1232" s="735">
        <v>360</v>
      </c>
      <c r="J1232" s="735">
        <v>5046.6556744649079</v>
      </c>
      <c r="K1232" s="736">
        <f t="shared" si="133"/>
        <v>1816796</v>
      </c>
      <c r="L1232" s="737" t="s">
        <v>318</v>
      </c>
      <c r="M1232" s="737" t="s">
        <v>158</v>
      </c>
      <c r="N1232" s="746" t="str">
        <f>IF(AND('331-CT'!$E$7=TH!H1232,OR(L1232="331",M1232="331")),"331",IF(AND(OR(L1232="131",M1232="131"),H1232='131-CT'!$E$7),"131",""))</f>
        <v/>
      </c>
      <c r="O1232" s="746" t="str">
        <f>IF(AND($B1232&gt;='111'!$N$11,$B1232&lt;='111'!$O$11,OR($L1232=$O$7,$M1232=$O$7)),"x","")</f>
        <v/>
      </c>
      <c r="P1232" s="746" t="str">
        <f>IF(AND($L1232=$O$7,$B1232&lt;'111'!$N$11),"x","")</f>
        <v/>
      </c>
      <c r="Q1232" s="746" t="str">
        <f>IF(AND($M1232=$O$7,$B1232&lt;'111'!$N$11),"x","")</f>
        <v/>
      </c>
      <c r="R1232" s="746" t="str">
        <f>IF(ISERROR(FIND('112'!$M$9,G1232,1)),"",IF((AND(FIND('112'!$M$9,G1232,1)&gt;=1,$B1232&gt;='112'!$N$8,$B1232&lt;='112'!$O$8,OR($L1232='112'!$I$6,$M1232='112'!$I$6))),"x",""))</f>
        <v/>
      </c>
      <c r="S1232" s="746" t="str">
        <f>IF(ISERROR(FIND('112'!$M$9,G1232,1)),"",IF((AND(LEFT(G1232,2)=LEFT('112'!$M$9,2),B1232&lt;'112'!$N$8,$L1232='112'!$I$6)),"x",""))</f>
        <v/>
      </c>
      <c r="T1232" s="746" t="str">
        <f>IF(ISERROR(FIND('112'!$M$9,G1232,1)),"",IF((AND(RIGHT(G1232,2)=RIGHT('112'!$M$9,2),B1232&lt;'112'!$N$8,$M1232='112'!$I$6)),"x",""))</f>
        <v/>
      </c>
      <c r="U1232" s="746" t="str">
        <f>IF(AND(B1232&gt;='IN-NX'!$P$3,B1232&lt;='IN-NX'!$Q$3,'IN-NX'!$D$7=D1232,OR(LEFT(L1232,2)="15",AND(LEFT(M1232,2)&lt;&gt;"15",LEFT(M1232,2)&lt;&gt;"33"))),"x","")</f>
        <v/>
      </c>
      <c r="V1232" s="746" t="str">
        <f>IF(AND(OR(LEFT(TH!L1232,2)="15",LEFT(TH!M1232,2)="15"),'152-CT'!$J$8=TH!F1232),"x","")</f>
        <v/>
      </c>
      <c r="W1232" s="746" t="str">
        <f>IF(AND(OR(LEFT(TH!L1232,2)="15",LEFT(TH!M1232,2)="15"),TK!$E$7=TH!F1232),"x","")</f>
        <v/>
      </c>
      <c r="X1232" s="746" t="str">
        <f>IF(AND('341-CT'!$E$9=H1232,OR(LEFT(L1232,3)=$X$7,LEFT(M1232,3)=$X$7)),"x","")</f>
        <v/>
      </c>
      <c r="Y1232" s="746" t="str">
        <f>IF(OR(TH!L1232=TH!$Y$7,M1232=TH!$Y$7),"x","")</f>
        <v/>
      </c>
      <c r="Z1232" s="746" t="str">
        <f>IF(AND(B1232&lt;=NKC!$N$8,B1232&gt;=NKC!$M$8),"x","")</f>
        <v>x</v>
      </c>
      <c r="AA1232" s="747"/>
      <c r="AB1232" s="748"/>
      <c r="AE1232" s="748"/>
    </row>
    <row r="1233" spans="1:31" s="749" customFormat="1" ht="15.75" customHeight="1">
      <c r="A1233" s="743" t="str">
        <f>IF(B1233&lt;&gt;"",IF(AND(B1233&gt;=_TM1,B1233&lt;=_TM2,OR(TH!L1233="1111",TH!M1233="1111")),TH!D1233,""),"")</f>
        <v/>
      </c>
      <c r="B1233" s="744">
        <f t="shared" si="137"/>
        <v>3</v>
      </c>
      <c r="C1233" s="730">
        <f t="shared" si="132"/>
        <v>42814</v>
      </c>
      <c r="D1233" s="730"/>
      <c r="E1233" s="731">
        <v>42814</v>
      </c>
      <c r="F1233" s="732" t="s">
        <v>652</v>
      </c>
      <c r="G1233" s="745" t="s">
        <v>606</v>
      </c>
      <c r="H1233" s="734" t="s">
        <v>972</v>
      </c>
      <c r="I1233" s="735">
        <v>650</v>
      </c>
      <c r="J1233" s="735">
        <v>1626.6287513879847</v>
      </c>
      <c r="K1233" s="736">
        <f t="shared" si="133"/>
        <v>1057309</v>
      </c>
      <c r="L1233" s="737" t="s">
        <v>318</v>
      </c>
      <c r="M1233" s="737" t="s">
        <v>158</v>
      </c>
      <c r="N1233" s="746" t="str">
        <f>IF(AND('331-CT'!$E$7=TH!H1233,OR(L1233="331",M1233="331")),"331",IF(AND(OR(L1233="131",M1233="131"),H1233='131-CT'!$E$7),"131",""))</f>
        <v/>
      </c>
      <c r="O1233" s="746" t="str">
        <f>IF(AND($B1233&gt;='111'!$N$11,$B1233&lt;='111'!$O$11,OR($L1233=$O$7,$M1233=$O$7)),"x","")</f>
        <v/>
      </c>
      <c r="P1233" s="746" t="str">
        <f>IF(AND($L1233=$O$7,$B1233&lt;'111'!$N$11),"x","")</f>
        <v/>
      </c>
      <c r="Q1233" s="746" t="str">
        <f>IF(AND($M1233=$O$7,$B1233&lt;'111'!$N$11),"x","")</f>
        <v/>
      </c>
      <c r="R1233" s="746" t="str">
        <f>IF(ISERROR(FIND('112'!$M$9,G1233,1)),"",IF((AND(FIND('112'!$M$9,G1233,1)&gt;=1,$B1233&gt;='112'!$N$8,$B1233&lt;='112'!$O$8,OR($L1233='112'!$I$6,$M1233='112'!$I$6))),"x",""))</f>
        <v/>
      </c>
      <c r="S1233" s="746" t="str">
        <f>IF(ISERROR(FIND('112'!$M$9,G1233,1)),"",IF((AND(LEFT(G1233,2)=LEFT('112'!$M$9,2),B1233&lt;'112'!$N$8,$L1233='112'!$I$6)),"x",""))</f>
        <v/>
      </c>
      <c r="T1233" s="746" t="str">
        <f>IF(ISERROR(FIND('112'!$M$9,G1233,1)),"",IF((AND(RIGHT(G1233,2)=RIGHT('112'!$M$9,2),B1233&lt;'112'!$N$8,$M1233='112'!$I$6)),"x",""))</f>
        <v/>
      </c>
      <c r="U1233" s="746" t="str">
        <f>IF(AND(B1233&gt;='IN-NX'!$P$3,B1233&lt;='IN-NX'!$Q$3,'IN-NX'!$D$7=D1233,OR(LEFT(L1233,2)="15",AND(LEFT(M1233,2)&lt;&gt;"15",LEFT(M1233,2)&lt;&gt;"33"))),"x","")</f>
        <v/>
      </c>
      <c r="V1233" s="746" t="str">
        <f>IF(AND(OR(LEFT(TH!L1233,2)="15",LEFT(TH!M1233,2)="15"),'152-CT'!$J$8=TH!F1233),"x","")</f>
        <v/>
      </c>
      <c r="W1233" s="746" t="str">
        <f>IF(AND(OR(LEFT(TH!L1233,2)="15",LEFT(TH!M1233,2)="15"),TK!$E$7=TH!F1233),"x","")</f>
        <v/>
      </c>
      <c r="X1233" s="746" t="str">
        <f>IF(AND('341-CT'!$E$9=H1233,OR(LEFT(L1233,3)=$X$7,LEFT(M1233,3)=$X$7)),"x","")</f>
        <v/>
      </c>
      <c r="Y1233" s="746" t="str">
        <f>IF(OR(TH!L1233=TH!$Y$7,M1233=TH!$Y$7),"x","")</f>
        <v/>
      </c>
      <c r="Z1233" s="746" t="str">
        <f>IF(AND(B1233&lt;=NKC!$N$8,B1233&gt;=NKC!$M$8),"x","")</f>
        <v>x</v>
      </c>
      <c r="AA1233" s="747"/>
      <c r="AB1233" s="748"/>
      <c r="AE1233" s="748"/>
    </row>
    <row r="1234" spans="1:31" s="539" customFormat="1" ht="15.75" customHeight="1">
      <c r="A1234" s="567" t="str">
        <f>IF(B1234&lt;&gt;"",IF(AND(B1234&gt;=_TM1,B1234&lt;=_TM2,OR(TH!L1234="1111",TH!M1234="1111")),TH!D1234,""),"")</f>
        <v/>
      </c>
      <c r="B1234" s="568">
        <f t="shared" ref="B1234:B1297" si="138">IF(C1234&lt;&gt;"",MONTH(C1234),"")</f>
        <v>3</v>
      </c>
      <c r="C1234" s="730">
        <f t="shared" si="132"/>
        <v>42801</v>
      </c>
      <c r="D1234" s="574"/>
      <c r="E1234" s="583">
        <v>42801</v>
      </c>
      <c r="F1234" s="277" t="s">
        <v>544</v>
      </c>
      <c r="G1234" s="578" t="s">
        <v>599</v>
      </c>
      <c r="H1234" s="507" t="s">
        <v>865</v>
      </c>
      <c r="I1234" s="340">
        <v>4750</v>
      </c>
      <c r="J1234" s="340">
        <v>10353.676621833329</v>
      </c>
      <c r="K1234" s="569">
        <f>ROUND(I1234*J1234,0)</f>
        <v>49179964</v>
      </c>
      <c r="L1234" s="576" t="s">
        <v>160</v>
      </c>
      <c r="M1234" s="576" t="s">
        <v>318</v>
      </c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>x</v>
      </c>
      <c r="AA1234" s="572"/>
      <c r="AB1234" s="573"/>
      <c r="AE1234" s="573"/>
    </row>
    <row r="1235" spans="1:31" s="539" customFormat="1" ht="15.75" customHeight="1">
      <c r="A1235" s="567" t="str">
        <f>IF(B1235&lt;&gt;"",IF(AND(B1235&gt;=_TM1,B1235&lt;=_TM2,OR(TH!L1235="1111",TH!M1235="1111")),TH!D1235,""),"")</f>
        <v/>
      </c>
      <c r="B1235" s="568">
        <f t="shared" si="138"/>
        <v>3</v>
      </c>
      <c r="C1235" s="730">
        <f t="shared" si="132"/>
        <v>42811</v>
      </c>
      <c r="D1235" s="574"/>
      <c r="E1235" s="583">
        <v>42811</v>
      </c>
      <c r="F1235" s="277" t="s">
        <v>818</v>
      </c>
      <c r="G1235" s="578" t="s">
        <v>603</v>
      </c>
      <c r="H1235" s="507" t="s">
        <v>865</v>
      </c>
      <c r="I1235" s="340">
        <v>500</v>
      </c>
      <c r="J1235" s="340">
        <v>2160.8156744649082</v>
      </c>
      <c r="K1235" s="569">
        <f>ROUND(I1235*J1235,0)</f>
        <v>1080408</v>
      </c>
      <c r="L1235" s="576" t="s">
        <v>160</v>
      </c>
      <c r="M1235" s="576" t="s">
        <v>318</v>
      </c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>x</v>
      </c>
      <c r="AA1235" s="572"/>
      <c r="AE1235" s="573"/>
    </row>
    <row r="1236" spans="1:31" s="539" customFormat="1" ht="15.75" customHeight="1">
      <c r="A1236" s="567" t="str">
        <f>IF(B1236&lt;&gt;"",IF(AND(B1236&gt;=_TM1,B1236&lt;=_TM2,OR(TH!L1236="1111",TH!M1236="1111")),TH!D1236,""),"")</f>
        <v/>
      </c>
      <c r="B1236" s="568">
        <f t="shared" si="138"/>
        <v>3</v>
      </c>
      <c r="C1236" s="730">
        <f t="shared" si="132"/>
        <v>42811</v>
      </c>
      <c r="D1236" s="574"/>
      <c r="E1236" s="586">
        <v>42811</v>
      </c>
      <c r="F1236" s="277" t="s">
        <v>820</v>
      </c>
      <c r="G1236" s="578" t="s">
        <v>603</v>
      </c>
      <c r="H1236" s="507" t="s">
        <v>865</v>
      </c>
      <c r="I1236" s="340">
        <v>605</v>
      </c>
      <c r="J1236" s="340">
        <v>4871.7693108285448</v>
      </c>
      <c r="K1236" s="569">
        <f t="shared" si="133"/>
        <v>2947420</v>
      </c>
      <c r="L1236" s="576" t="s">
        <v>160</v>
      </c>
      <c r="M1236" s="576" t="s">
        <v>318</v>
      </c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>x</v>
      </c>
      <c r="AA1236" s="572"/>
      <c r="AB1236" s="573"/>
      <c r="AC1236" s="573"/>
      <c r="AD1236" s="573"/>
      <c r="AE1236" s="573"/>
    </row>
    <row r="1237" spans="1:31" s="539" customFormat="1" ht="15.75" customHeight="1">
      <c r="A1237" s="567" t="str">
        <f>IF(B1237&lt;&gt;"",IF(AND(B1237&gt;=_TM1,B1237&lt;=_TM2,OR(TH!L1237="1111",TH!M1237="1111")),TH!D1237,""),"")</f>
        <v/>
      </c>
      <c r="B1237" s="568">
        <f t="shared" si="138"/>
        <v>3</v>
      </c>
      <c r="C1237" s="730">
        <f t="shared" si="132"/>
        <v>42811</v>
      </c>
      <c r="D1237" s="574"/>
      <c r="E1237" s="586">
        <v>42811</v>
      </c>
      <c r="F1237" s="279" t="s">
        <v>821</v>
      </c>
      <c r="G1237" s="578" t="s">
        <v>603</v>
      </c>
      <c r="H1237" s="507" t="s">
        <v>865</v>
      </c>
      <c r="I1237" s="340">
        <v>25</v>
      </c>
      <c r="J1237" s="340">
        <v>17621.005674464908</v>
      </c>
      <c r="K1237" s="569">
        <f t="shared" si="133"/>
        <v>440525</v>
      </c>
      <c r="L1237" s="576" t="s">
        <v>160</v>
      </c>
      <c r="M1237" s="576" t="s">
        <v>318</v>
      </c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>x</v>
      </c>
      <c r="AA1237" s="572"/>
      <c r="AB1237" s="573"/>
      <c r="AC1237" s="573"/>
      <c r="AD1237" s="573"/>
      <c r="AE1237" s="573"/>
    </row>
    <row r="1238" spans="1:31" s="539" customFormat="1" ht="15.75" customHeight="1">
      <c r="A1238" s="567" t="str">
        <f>IF(B1238&lt;&gt;"",IF(AND(B1238&gt;=_TM1,B1238&lt;=_TM2,OR(TH!L1238="1111",TH!M1238="1111")),TH!D1238,""),"")</f>
        <v/>
      </c>
      <c r="B1238" s="568">
        <f t="shared" si="138"/>
        <v>3</v>
      </c>
      <c r="C1238" s="730">
        <f t="shared" si="132"/>
        <v>42814</v>
      </c>
      <c r="D1238" s="574"/>
      <c r="E1238" s="586">
        <v>42814</v>
      </c>
      <c r="F1238" s="277" t="s">
        <v>557</v>
      </c>
      <c r="G1238" s="578" t="s">
        <v>605</v>
      </c>
      <c r="H1238" s="507" t="s">
        <v>865</v>
      </c>
      <c r="I1238" s="340">
        <v>1700</v>
      </c>
      <c r="J1238" s="340">
        <v>35857.735086229615</v>
      </c>
      <c r="K1238" s="569">
        <f t="shared" si="133"/>
        <v>60958150</v>
      </c>
      <c r="L1238" s="576" t="s">
        <v>160</v>
      </c>
      <c r="M1238" s="576" t="s">
        <v>318</v>
      </c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>x</v>
      </c>
      <c r="AA1238" s="572"/>
      <c r="AD1238" s="573"/>
      <c r="AE1238" s="573"/>
    </row>
    <row r="1239" spans="1:31" s="539" customFormat="1" ht="15.75" customHeight="1">
      <c r="A1239" s="567" t="str">
        <f>IF(B1239&lt;&gt;"",IF(AND(B1239&gt;=_TM1,B1239&lt;=_TM2,OR(TH!L1239="1111",TH!M1239="1111")),TH!D1239,""),"")</f>
        <v/>
      </c>
      <c r="B1239" s="568">
        <f t="shared" si="138"/>
        <v>3</v>
      </c>
      <c r="C1239" s="730">
        <f t="shared" si="132"/>
        <v>42814</v>
      </c>
      <c r="D1239" s="349"/>
      <c r="E1239" s="583">
        <v>42814</v>
      </c>
      <c r="F1239" s="279" t="s">
        <v>558</v>
      </c>
      <c r="G1239" s="348" t="s">
        <v>605</v>
      </c>
      <c r="H1239" s="507" t="s">
        <v>865</v>
      </c>
      <c r="I1239" s="340">
        <v>1500</v>
      </c>
      <c r="J1239" s="340">
        <v>33456.045674464905</v>
      </c>
      <c r="K1239" s="569">
        <f t="shared" si="133"/>
        <v>50184069</v>
      </c>
      <c r="L1239" s="576" t="s">
        <v>160</v>
      </c>
      <c r="M1239" s="576" t="s">
        <v>318</v>
      </c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>x</v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>x</v>
      </c>
      <c r="AA1239" s="572"/>
      <c r="AB1239" s="573"/>
      <c r="AE1239" s="573"/>
    </row>
    <row r="1240" spans="1:31" s="539" customFormat="1" ht="15.75" customHeight="1">
      <c r="A1240" s="567" t="str">
        <f>IF(B1240&lt;&gt;"",IF(AND(B1240&gt;=_TM1,B1240&lt;=_TM2,OR(TH!L1240="1111",TH!M1240="1111")),TH!D1240,""),"")</f>
        <v/>
      </c>
      <c r="B1240" s="568">
        <f t="shared" si="138"/>
        <v>3</v>
      </c>
      <c r="C1240" s="730">
        <f t="shared" si="132"/>
        <v>42814</v>
      </c>
      <c r="D1240" s="349"/>
      <c r="E1240" s="583">
        <v>42814</v>
      </c>
      <c r="F1240" s="279" t="s">
        <v>649</v>
      </c>
      <c r="G1240" s="348" t="s">
        <v>606</v>
      </c>
      <c r="H1240" s="507" t="s">
        <v>865</v>
      </c>
      <c r="I1240" s="340">
        <v>250</v>
      </c>
      <c r="J1240" s="340">
        <v>2837.9656744649078</v>
      </c>
      <c r="K1240" s="569">
        <f t="shared" si="133"/>
        <v>709491</v>
      </c>
      <c r="L1240" s="576" t="s">
        <v>160</v>
      </c>
      <c r="M1240" s="576" t="s">
        <v>318</v>
      </c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>x</v>
      </c>
      <c r="AA1240" s="572"/>
      <c r="AB1240" s="573"/>
      <c r="AE1240" s="573"/>
    </row>
    <row r="1241" spans="1:31" s="539" customFormat="1" ht="15.75" customHeight="1">
      <c r="A1241" s="567" t="str">
        <f>IF(B1241&lt;&gt;"",IF(AND(B1241&gt;=_TM1,B1241&lt;=_TM2,OR(TH!L1241="1111",TH!M1241="1111")),TH!D1241,""),"")</f>
        <v/>
      </c>
      <c r="B1241" s="568">
        <f t="shared" si="138"/>
        <v>3</v>
      </c>
      <c r="C1241" s="730">
        <f t="shared" ref="C1241:C1249" si="139">E1241</f>
        <v>42814</v>
      </c>
      <c r="D1241" s="349"/>
      <c r="E1241" s="583">
        <v>42814</v>
      </c>
      <c r="F1241" s="277" t="s">
        <v>650</v>
      </c>
      <c r="G1241" s="348" t="s">
        <v>606</v>
      </c>
      <c r="H1241" s="507" t="s">
        <v>865</v>
      </c>
      <c r="I1241" s="340">
        <v>50</v>
      </c>
      <c r="J1241" s="340">
        <v>5301.8056744649075</v>
      </c>
      <c r="K1241" s="569">
        <f t="shared" si="133"/>
        <v>265090</v>
      </c>
      <c r="L1241" s="576" t="s">
        <v>160</v>
      </c>
      <c r="M1241" s="576" t="s">
        <v>318</v>
      </c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>x</v>
      </c>
      <c r="AA1241" s="572"/>
      <c r="AB1241" s="573"/>
      <c r="AE1241" s="573"/>
    </row>
    <row r="1242" spans="1:31" s="539" customFormat="1" ht="15.75" customHeight="1">
      <c r="A1242" s="567" t="str">
        <f>IF(B1242&lt;&gt;"",IF(AND(B1242&gt;=_TM1,B1242&lt;=_TM2,OR(TH!L1242="1111",TH!M1242="1111")),TH!D1242,""),"")</f>
        <v/>
      </c>
      <c r="B1242" s="568">
        <f t="shared" si="138"/>
        <v>3</v>
      </c>
      <c r="C1242" s="730">
        <f t="shared" si="139"/>
        <v>42814</v>
      </c>
      <c r="D1242" s="349"/>
      <c r="E1242" s="583">
        <v>42814</v>
      </c>
      <c r="F1242" s="277" t="s">
        <v>651</v>
      </c>
      <c r="G1242" s="348" t="s">
        <v>606</v>
      </c>
      <c r="H1242" s="507" t="s">
        <v>865</v>
      </c>
      <c r="I1242" s="340">
        <v>360</v>
      </c>
      <c r="J1242" s="340">
        <v>5046.6556744649079</v>
      </c>
      <c r="K1242" s="569">
        <f t="shared" si="133"/>
        <v>1816796</v>
      </c>
      <c r="L1242" s="576" t="s">
        <v>160</v>
      </c>
      <c r="M1242" s="576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2"/>
      <c r="AB1242" s="573"/>
      <c r="AE1242" s="573"/>
    </row>
    <row r="1243" spans="1:31" s="539" customFormat="1" ht="15.75" customHeight="1">
      <c r="A1243" s="567" t="str">
        <f>IF(B1243&lt;&gt;"",IF(AND(B1243&gt;=_TM1,B1243&lt;=_TM2,OR(TH!L1243="1111",TH!M1243="1111")),TH!D1243,""),"")</f>
        <v/>
      </c>
      <c r="B1243" s="568">
        <f t="shared" si="138"/>
        <v>3</v>
      </c>
      <c r="C1243" s="730">
        <f t="shared" si="139"/>
        <v>42814</v>
      </c>
      <c r="D1243" s="349"/>
      <c r="E1243" s="586">
        <v>42814</v>
      </c>
      <c r="F1243" s="279" t="s">
        <v>652</v>
      </c>
      <c r="G1243" s="348" t="s">
        <v>606</v>
      </c>
      <c r="H1243" s="507" t="s">
        <v>865</v>
      </c>
      <c r="I1243" s="340">
        <v>650</v>
      </c>
      <c r="J1243" s="340">
        <v>1626.6287513879847</v>
      </c>
      <c r="K1243" s="569">
        <f t="shared" si="133"/>
        <v>1057309</v>
      </c>
      <c r="L1243" s="576" t="s">
        <v>160</v>
      </c>
      <c r="M1243" s="576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2"/>
      <c r="AB1243" s="573"/>
    </row>
    <row r="1244" spans="1:31" s="539" customFormat="1" ht="15.75" customHeight="1">
      <c r="A1244" s="567" t="str">
        <f>IF(B1244&lt;&gt;"",IF(AND(B1244&gt;=_TM1,B1244&lt;=_TM2,OR(TH!L1244="1111",TH!M1244="1111")),TH!D1244,""),"")</f>
        <v/>
      </c>
      <c r="B1244" s="568">
        <f t="shared" si="138"/>
        <v>3</v>
      </c>
      <c r="C1244" s="730">
        <f t="shared" si="139"/>
        <v>42818</v>
      </c>
      <c r="D1244" s="349"/>
      <c r="E1244" s="583">
        <v>42818</v>
      </c>
      <c r="F1244" s="279" t="s">
        <v>641</v>
      </c>
      <c r="G1244" s="348" t="s">
        <v>607</v>
      </c>
      <c r="H1244" s="507" t="s">
        <v>865</v>
      </c>
      <c r="I1244" s="340">
        <v>310</v>
      </c>
      <c r="J1244" s="340">
        <v>13980.68</v>
      </c>
      <c r="K1244" s="569">
        <f t="shared" si="133"/>
        <v>4334011</v>
      </c>
      <c r="L1244" s="576" t="s">
        <v>160</v>
      </c>
      <c r="M1244" s="576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2"/>
      <c r="AB1244" s="573"/>
    </row>
    <row r="1245" spans="1:31" s="539" customFormat="1" ht="15.75" customHeight="1">
      <c r="A1245" s="567" t="str">
        <f>IF(B1245&lt;&gt;"",IF(AND(B1245&gt;=_TM1,B1245&lt;=_TM2,OR(TH!L1245="1111",TH!M1245="1111")),TH!D1245,""),"")</f>
        <v/>
      </c>
      <c r="B1245" s="568">
        <f t="shared" si="138"/>
        <v>3</v>
      </c>
      <c r="C1245" s="730">
        <f t="shared" si="139"/>
        <v>42819</v>
      </c>
      <c r="D1245" s="349"/>
      <c r="E1245" s="583">
        <v>42819</v>
      </c>
      <c r="F1245" s="279" t="s">
        <v>828</v>
      </c>
      <c r="G1245" s="348" t="s">
        <v>827</v>
      </c>
      <c r="H1245" s="507" t="s">
        <v>865</v>
      </c>
      <c r="I1245" s="340">
        <v>500</v>
      </c>
      <c r="J1245" s="340">
        <v>29400</v>
      </c>
      <c r="K1245" s="569">
        <f t="shared" si="133"/>
        <v>14700000</v>
      </c>
      <c r="L1245" s="576" t="s">
        <v>160</v>
      </c>
      <c r="M1245" s="576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2"/>
      <c r="AB1245" s="573"/>
    </row>
    <row r="1246" spans="1:31" s="539" customFormat="1" ht="15.75" customHeight="1">
      <c r="A1246" s="567" t="str">
        <f>IF(B1246&lt;&gt;"",IF(AND(B1246&gt;=_TM1,B1246&lt;=_TM2,OR(TH!L1246="1111",TH!M1246="1111")),TH!D1246,""),"")</f>
        <v/>
      </c>
      <c r="B1246" s="568">
        <f t="shared" si="138"/>
        <v>3</v>
      </c>
      <c r="C1246" s="730">
        <f t="shared" si="139"/>
        <v>42825</v>
      </c>
      <c r="D1246" s="349"/>
      <c r="E1246" s="583">
        <v>42825</v>
      </c>
      <c r="F1246" s="277" t="s">
        <v>849</v>
      </c>
      <c r="G1246" s="348" t="s">
        <v>843</v>
      </c>
      <c r="H1246" s="507" t="s">
        <v>865</v>
      </c>
      <c r="I1246" s="340">
        <v>87</v>
      </c>
      <c r="J1246" s="340">
        <v>71012</v>
      </c>
      <c r="K1246" s="569">
        <f t="shared" si="133"/>
        <v>6178044</v>
      </c>
      <c r="L1246" s="576" t="s">
        <v>160</v>
      </c>
      <c r="M1246" s="576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2"/>
      <c r="AB1246" s="573"/>
      <c r="AE1246" s="573"/>
    </row>
    <row r="1247" spans="1:31" s="539" customFormat="1" ht="15.75" customHeight="1">
      <c r="A1247" s="567" t="str">
        <f>IF(B1247&lt;&gt;"",IF(AND(B1247&gt;=_TM1,B1247&lt;=_TM2,OR(TH!L1247="1111",TH!M1247="1111")),TH!D1247,""),"")</f>
        <v/>
      </c>
      <c r="B1247" s="568">
        <f t="shared" si="138"/>
        <v>3</v>
      </c>
      <c r="C1247" s="730">
        <f t="shared" si="139"/>
        <v>42825</v>
      </c>
      <c r="D1247" s="349"/>
      <c r="E1247" s="583">
        <v>42825</v>
      </c>
      <c r="F1247" s="277" t="s">
        <v>699</v>
      </c>
      <c r="G1247" s="348" t="s">
        <v>843</v>
      </c>
      <c r="H1247" s="507" t="s">
        <v>865</v>
      </c>
      <c r="I1247" s="340">
        <v>38</v>
      </c>
      <c r="J1247" s="340">
        <v>130396</v>
      </c>
      <c r="K1247" s="569">
        <f t="shared" si="133"/>
        <v>4955048</v>
      </c>
      <c r="L1247" s="576" t="s">
        <v>160</v>
      </c>
      <c r="M1247" s="576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2"/>
      <c r="AB1247" s="573"/>
      <c r="AE1247" s="573"/>
    </row>
    <row r="1248" spans="1:31" s="539" customFormat="1" ht="15.75" customHeight="1">
      <c r="A1248" s="567" t="str">
        <f>IF(B1248&lt;&gt;"",IF(AND(B1248&gt;=_TM1,B1248&lt;=_TM2,OR(TH!L1248="1111",TH!M1248="1111")),TH!D1248,""),"")</f>
        <v/>
      </c>
      <c r="B1248" s="568">
        <f t="shared" si="138"/>
        <v>3</v>
      </c>
      <c r="C1248" s="730">
        <f t="shared" si="139"/>
        <v>42825</v>
      </c>
      <c r="D1248" s="349"/>
      <c r="E1248" s="583">
        <v>42825</v>
      </c>
      <c r="F1248" s="277" t="s">
        <v>754</v>
      </c>
      <c r="G1248" s="348" t="s">
        <v>843</v>
      </c>
      <c r="H1248" s="507" t="s">
        <v>865</v>
      </c>
      <c r="I1248" s="340">
        <v>495</v>
      </c>
      <c r="J1248" s="340">
        <v>16200</v>
      </c>
      <c r="K1248" s="569">
        <f t="shared" si="133"/>
        <v>8019000</v>
      </c>
      <c r="L1248" s="576" t="s">
        <v>160</v>
      </c>
      <c r="M1248" s="576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2"/>
      <c r="AB1248" s="573"/>
      <c r="AE1248" s="573"/>
    </row>
    <row r="1249" spans="1:31" s="539" customFormat="1" ht="15.75" customHeight="1">
      <c r="A1249" s="567" t="str">
        <f>IF(B1249&lt;&gt;"",IF(AND(B1249&gt;=_TM1,B1249&lt;=_TM2,OR(TH!L1249="1111",TH!M1249="1111")),TH!D1249,""),"")</f>
        <v/>
      </c>
      <c r="B1249" s="568">
        <f t="shared" si="138"/>
        <v>3</v>
      </c>
      <c r="C1249" s="730">
        <f t="shared" si="139"/>
        <v>42825</v>
      </c>
      <c r="D1249" s="349"/>
      <c r="E1249" s="586">
        <v>42825</v>
      </c>
      <c r="F1249" s="279" t="s">
        <v>757</v>
      </c>
      <c r="G1249" s="348" t="s">
        <v>843</v>
      </c>
      <c r="H1249" s="507" t="s">
        <v>865</v>
      </c>
      <c r="I1249" s="340">
        <v>230</v>
      </c>
      <c r="J1249" s="340">
        <v>65300</v>
      </c>
      <c r="K1249" s="569">
        <f t="shared" si="133"/>
        <v>15019000</v>
      </c>
      <c r="L1249" s="576" t="s">
        <v>160</v>
      </c>
      <c r="M1249" s="576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2"/>
      <c r="AB1249" s="573"/>
    </row>
    <row r="1250" spans="1:31" s="539" customFormat="1" ht="15.75" customHeight="1">
      <c r="A1250" s="567" t="str">
        <f>IF(B1250&lt;&gt;"",IF(AND(B1250&gt;=_TM1,B1250&lt;=_TM2,OR(TH!L1250="1111",TH!M1250="1111")),TH!D1250,""),"")</f>
        <v/>
      </c>
      <c r="B1250" s="568" t="str">
        <f t="shared" si="138"/>
        <v/>
      </c>
      <c r="C1250" s="349"/>
      <c r="D1250" s="349"/>
      <c r="E1250" s="583"/>
      <c r="F1250" s="279"/>
      <c r="G1250" s="348"/>
      <c r="H1250" s="507"/>
      <c r="I1250" s="340"/>
      <c r="J1250" s="340"/>
      <c r="K1250" s="569">
        <f t="shared" si="133"/>
        <v>0</v>
      </c>
      <c r="L1250" s="570"/>
      <c r="M1250" s="570"/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/>
      </c>
      <c r="AA1250" s="572"/>
      <c r="AB1250" s="573"/>
      <c r="AE1250" s="573"/>
    </row>
    <row r="1251" spans="1:31" s="539" customFormat="1" ht="15.75" customHeight="1">
      <c r="A1251" s="567" t="str">
        <f>IF(B1251&lt;&gt;"",IF(AND(B1251&gt;=_TM1,B1251&lt;=_TM2,OR(TH!L1251="1111",TH!M1251="1111")),TH!D1251,""),"")</f>
        <v/>
      </c>
      <c r="B1251" s="568" t="str">
        <f t="shared" si="138"/>
        <v/>
      </c>
      <c r="C1251" s="349"/>
      <c r="D1251" s="349"/>
      <c r="E1251" s="583"/>
      <c r="F1251" s="279"/>
      <c r="G1251" s="348"/>
      <c r="H1251" s="507"/>
      <c r="I1251" s="340"/>
      <c r="J1251" s="340"/>
      <c r="K1251" s="569">
        <f t="shared" si="133"/>
        <v>0</v>
      </c>
      <c r="L1251" s="570"/>
      <c r="M1251" s="570"/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/>
      </c>
      <c r="AA1251" s="572"/>
      <c r="AB1251" s="573"/>
      <c r="AE1251" s="573"/>
    </row>
    <row r="1252" spans="1:31" s="539" customFormat="1" ht="15.75" customHeight="1">
      <c r="A1252" s="567" t="str">
        <f>IF(B1252&lt;&gt;"",IF(AND(B1252&gt;=_TM1,B1252&lt;=_TM2,OR(TH!L1252="1111",TH!M1252="1111")),TH!D1252,""),"")</f>
        <v/>
      </c>
      <c r="B1252" s="568" t="str">
        <f t="shared" si="138"/>
        <v/>
      </c>
      <c r="C1252" s="349"/>
      <c r="D1252" s="349"/>
      <c r="E1252" s="583"/>
      <c r="F1252" s="279"/>
      <c r="G1252" s="348"/>
      <c r="H1252" s="507"/>
      <c r="I1252" s="340"/>
      <c r="J1252" s="340"/>
      <c r="K1252" s="569">
        <f t="shared" si="133"/>
        <v>0</v>
      </c>
      <c r="L1252" s="570"/>
      <c r="M1252" s="570"/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/>
      </c>
      <c r="AA1252" s="572"/>
      <c r="AB1252" s="573"/>
      <c r="AE1252" s="573"/>
    </row>
    <row r="1253" spans="1:31" s="539" customFormat="1" ht="15.75" customHeight="1">
      <c r="A1253" s="567" t="str">
        <f>IF(B1253&lt;&gt;"",IF(AND(B1253&gt;=_TM1,B1253&lt;=_TM2,OR(TH!L1253="1111",TH!M1253="1111")),TH!D1253,""),"")</f>
        <v/>
      </c>
      <c r="B1253" s="568" t="str">
        <f t="shared" si="138"/>
        <v/>
      </c>
      <c r="C1253" s="349"/>
      <c r="D1253" s="349"/>
      <c r="E1253" s="583"/>
      <c r="F1253" s="279"/>
      <c r="G1253" s="348"/>
      <c r="H1253" s="507"/>
      <c r="I1253" s="340"/>
      <c r="J1253" s="340"/>
      <c r="K1253" s="569">
        <f t="shared" si="133"/>
        <v>0</v>
      </c>
      <c r="L1253" s="570"/>
      <c r="M1253" s="570"/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/>
      </c>
      <c r="AA1253" s="572"/>
      <c r="AB1253" s="573"/>
      <c r="AE1253" s="573"/>
    </row>
    <row r="1254" spans="1:31" s="539" customFormat="1" ht="15.75" customHeight="1">
      <c r="A1254" s="567" t="str">
        <f>IF(B1254&lt;&gt;"",IF(AND(B1254&gt;=_TM1,B1254&lt;=_TM2,OR(TH!L1254="1111",TH!M1254="1111")),TH!D1254,""),"")</f>
        <v/>
      </c>
      <c r="B1254" s="568" t="str">
        <f t="shared" si="138"/>
        <v/>
      </c>
      <c r="C1254" s="349"/>
      <c r="D1254" s="349"/>
      <c r="E1254" s="583"/>
      <c r="F1254" s="279"/>
      <c r="G1254" s="348"/>
      <c r="H1254" s="508"/>
      <c r="I1254" s="343"/>
      <c r="J1254" s="340"/>
      <c r="K1254" s="569">
        <f t="shared" si="133"/>
        <v>0</v>
      </c>
      <c r="L1254" s="570"/>
      <c r="M1254" s="570"/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/>
      </c>
      <c r="AA1254" s="572"/>
      <c r="AB1254" s="573"/>
      <c r="AE1254" s="573"/>
    </row>
    <row r="1255" spans="1:31" s="539" customFormat="1" ht="15.75" customHeight="1">
      <c r="A1255" s="567" t="str">
        <f>IF(B1255&lt;&gt;"",IF(AND(B1255&gt;=_TM1,B1255&lt;=_TM2,OR(TH!L1255="1111",TH!M1255="1111")),TH!D1255,""),"")</f>
        <v/>
      </c>
      <c r="B1255" s="568" t="str">
        <f t="shared" si="138"/>
        <v/>
      </c>
      <c r="C1255" s="349"/>
      <c r="D1255" s="349"/>
      <c r="E1255" s="583"/>
      <c r="F1255" s="279"/>
      <c r="G1255" s="348"/>
      <c r="H1255" s="508"/>
      <c r="I1255" s="340"/>
      <c r="J1255" s="340"/>
      <c r="K1255" s="569">
        <f t="shared" si="133"/>
        <v>0</v>
      </c>
      <c r="L1255" s="570"/>
      <c r="M1255" s="570"/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/>
      </c>
      <c r="AA1255" s="572"/>
      <c r="AB1255" s="573"/>
      <c r="AE1255" s="573"/>
    </row>
    <row r="1256" spans="1:31" s="539" customFormat="1" ht="15.75" customHeight="1">
      <c r="A1256" s="567" t="str">
        <f>IF(B1256&lt;&gt;"",IF(AND(B1256&gt;=_TM1,B1256&lt;=_TM2,OR(TH!L1256="1111",TH!M1256="1111")),TH!D1256,""),"")</f>
        <v/>
      </c>
      <c r="B1256" s="568" t="str">
        <f t="shared" si="138"/>
        <v/>
      </c>
      <c r="C1256" s="349"/>
      <c r="D1256" s="349"/>
      <c r="E1256" s="586"/>
      <c r="F1256" s="279"/>
      <c r="G1256" s="348"/>
      <c r="H1256" s="507"/>
      <c r="I1256" s="340"/>
      <c r="J1256" s="340"/>
      <c r="K1256" s="569">
        <f t="shared" si="133"/>
        <v>0</v>
      </c>
      <c r="L1256" s="570"/>
      <c r="M1256" s="570"/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/>
      </c>
      <c r="AA1256" s="572"/>
      <c r="AB1256" s="573"/>
    </row>
    <row r="1257" spans="1:31" s="539" customFormat="1" ht="15.75" customHeight="1">
      <c r="A1257" s="567" t="str">
        <f>IF(B1257&lt;&gt;"",IF(AND(B1257&gt;=_TM1,B1257&lt;=_TM2,OR(TH!L1257="1111",TH!M1257="1111")),TH!D1257,""),"")</f>
        <v/>
      </c>
      <c r="B1257" s="568" t="str">
        <f t="shared" si="138"/>
        <v/>
      </c>
      <c r="C1257" s="349"/>
      <c r="D1257" s="349"/>
      <c r="E1257" s="586"/>
      <c r="F1257" s="279"/>
      <c r="G1257" s="348"/>
      <c r="H1257" s="507"/>
      <c r="I1257" s="340"/>
      <c r="J1257" s="340"/>
      <c r="K1257" s="569">
        <f t="shared" si="133"/>
        <v>0</v>
      </c>
      <c r="L1257" s="570"/>
      <c r="M1257" s="570"/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/>
      </c>
      <c r="AA1257" s="572"/>
      <c r="AB1257" s="573"/>
    </row>
    <row r="1258" spans="1:31" s="539" customFormat="1" ht="15.75" customHeight="1">
      <c r="A1258" s="567" t="str">
        <f>IF(B1258&lt;&gt;"",IF(AND(B1258&gt;=_TM1,B1258&lt;=_TM2,OR(TH!L1258="1111",TH!M1258="1111")),TH!D1258,""),"")</f>
        <v/>
      </c>
      <c r="B1258" s="568" t="str">
        <f t="shared" si="138"/>
        <v/>
      </c>
      <c r="C1258" s="349"/>
      <c r="D1258" s="349"/>
      <c r="E1258" s="586"/>
      <c r="F1258" s="279"/>
      <c r="G1258" s="348"/>
      <c r="H1258" s="506"/>
      <c r="I1258" s="340"/>
      <c r="J1258" s="340"/>
      <c r="K1258" s="569">
        <f t="shared" si="133"/>
        <v>0</v>
      </c>
      <c r="L1258" s="570"/>
      <c r="M1258" s="570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/>
      </c>
      <c r="AA1258" s="572"/>
      <c r="AB1258" s="573"/>
    </row>
    <row r="1259" spans="1:31" s="539" customFormat="1" ht="15.75" customHeight="1">
      <c r="A1259" s="567" t="str">
        <f>IF(B1259&lt;&gt;"",IF(AND(B1259&gt;=_TM1,B1259&lt;=_TM2,OR(TH!L1259="1111",TH!M1259="1111")),TH!D1259,""),"")</f>
        <v/>
      </c>
      <c r="B1259" s="568" t="str">
        <f t="shared" si="138"/>
        <v/>
      </c>
      <c r="C1259" s="349"/>
      <c r="D1259" s="349"/>
      <c r="E1259" s="586"/>
      <c r="F1259" s="279"/>
      <c r="G1259" s="348"/>
      <c r="H1259" s="506"/>
      <c r="I1259" s="340"/>
      <c r="J1259" s="340"/>
      <c r="K1259" s="569">
        <f t="shared" si="133"/>
        <v>0</v>
      </c>
      <c r="L1259" s="570"/>
      <c r="M1259" s="570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/>
      </c>
      <c r="AA1259" s="572"/>
      <c r="AB1259" s="573"/>
    </row>
    <row r="1260" spans="1:31" s="539" customFormat="1" ht="15.75" customHeight="1">
      <c r="A1260" s="567" t="str">
        <f>IF(B1260&lt;&gt;"",IF(AND(B1260&gt;=_TM1,B1260&lt;=_TM2,OR(TH!L1260="1111",TH!M1260="1111")),TH!D1260,""),"")</f>
        <v/>
      </c>
      <c r="B1260" s="568" t="str">
        <f t="shared" si="138"/>
        <v/>
      </c>
      <c r="C1260" s="349"/>
      <c r="D1260" s="349"/>
      <c r="E1260" s="586"/>
      <c r="F1260" s="279"/>
      <c r="G1260" s="348"/>
      <c r="H1260" s="506"/>
      <c r="I1260" s="340"/>
      <c r="J1260" s="340"/>
      <c r="K1260" s="569">
        <f t="shared" si="133"/>
        <v>0</v>
      </c>
      <c r="L1260" s="571"/>
      <c r="M1260" s="570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/>
      </c>
      <c r="AA1260" s="572"/>
      <c r="AB1260" s="573"/>
    </row>
    <row r="1261" spans="1:31" s="539" customFormat="1" ht="15.75" customHeight="1">
      <c r="A1261" s="567" t="str">
        <f>IF(B1261&lt;&gt;"",IF(AND(B1261&gt;=_TM1,B1261&lt;=_TM2,OR(TH!L1261="1111",TH!M1261="1111")),TH!D1261,""),"")</f>
        <v/>
      </c>
      <c r="B1261" s="568" t="str">
        <f t="shared" si="138"/>
        <v/>
      </c>
      <c r="C1261" s="349"/>
      <c r="D1261" s="349"/>
      <c r="E1261" s="583"/>
      <c r="F1261" s="279"/>
      <c r="G1261" s="348"/>
      <c r="H1261" s="507"/>
      <c r="I1261" s="340"/>
      <c r="J1261" s="340"/>
      <c r="K1261" s="569">
        <f t="shared" si="133"/>
        <v>0</v>
      </c>
      <c r="L1261" s="570"/>
      <c r="M1261" s="570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/>
      </c>
      <c r="AA1261" s="572"/>
      <c r="AB1261" s="573"/>
      <c r="AE1261" s="573"/>
    </row>
    <row r="1262" spans="1:31" s="539" customFormat="1" ht="15.75" customHeight="1">
      <c r="A1262" s="567" t="str">
        <f>IF(B1262&lt;&gt;"",IF(AND(B1262&gt;=_TM1,B1262&lt;=_TM2,OR(TH!L1262="1111",TH!M1262="1111")),TH!D1262,""),"")</f>
        <v/>
      </c>
      <c r="B1262" s="568" t="str">
        <f t="shared" si="138"/>
        <v/>
      </c>
      <c r="C1262" s="349"/>
      <c r="D1262" s="349"/>
      <c r="E1262" s="583"/>
      <c r="F1262" s="279"/>
      <c r="G1262" s="348"/>
      <c r="H1262" s="507"/>
      <c r="I1262" s="314"/>
      <c r="J1262" s="314"/>
      <c r="K1262" s="569">
        <f t="shared" si="133"/>
        <v>0</v>
      </c>
      <c r="L1262" s="570"/>
      <c r="M1262" s="570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/>
      </c>
      <c r="AA1262" s="572"/>
      <c r="AB1262" s="573"/>
      <c r="AE1262" s="573"/>
    </row>
    <row r="1263" spans="1:31" s="539" customFormat="1" ht="15.75" customHeight="1">
      <c r="A1263" s="567" t="str">
        <f>IF(B1263&lt;&gt;"",IF(AND(B1263&gt;=_TM1,B1263&lt;=_TM2,OR(TH!L1263="1111",TH!M1263="1111")),TH!D1263,""),"")</f>
        <v/>
      </c>
      <c r="B1263" s="568" t="str">
        <f t="shared" si="138"/>
        <v/>
      </c>
      <c r="C1263" s="349"/>
      <c r="D1263" s="349"/>
      <c r="E1263" s="583"/>
      <c r="F1263" s="277"/>
      <c r="G1263" s="348"/>
      <c r="H1263" s="507"/>
      <c r="I1263" s="340"/>
      <c r="J1263" s="340"/>
      <c r="K1263" s="569">
        <f t="shared" si="133"/>
        <v>0</v>
      </c>
      <c r="L1263" s="570"/>
      <c r="M1263" s="570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/>
      </c>
      <c r="AA1263" s="572"/>
      <c r="AB1263" s="573"/>
      <c r="AE1263" s="573"/>
    </row>
    <row r="1264" spans="1:31" s="573" customFormat="1" ht="15.75" customHeight="1">
      <c r="A1264" s="567" t="str">
        <f>IF(B1264&lt;&gt;"",IF(AND(B1264&gt;=_TM1,B1264&lt;=_TM2,OR(TH!L1264="1111",TH!M1264="1111")),TH!D1264,""),"")</f>
        <v/>
      </c>
      <c r="B1264" s="568" t="str">
        <f t="shared" si="138"/>
        <v/>
      </c>
      <c r="C1264" s="349"/>
      <c r="D1264" s="349"/>
      <c r="E1264" s="349"/>
      <c r="F1264" s="277"/>
      <c r="G1264" s="348"/>
      <c r="H1264" s="507"/>
      <c r="I1264" s="314"/>
      <c r="J1264" s="314"/>
      <c r="K1264" s="569">
        <f t="shared" si="133"/>
        <v>0</v>
      </c>
      <c r="L1264" s="570"/>
      <c r="M1264" s="570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/>
      </c>
      <c r="AA1264" s="572"/>
      <c r="AC1264" s="539"/>
      <c r="AD1264" s="539"/>
    </row>
    <row r="1265" spans="1:31" s="573" customFormat="1" ht="15.75" customHeight="1">
      <c r="A1265" s="567" t="str">
        <f>IF(B1265&lt;&gt;"",IF(AND(B1265&gt;=_TM1,B1265&lt;=_TM2,OR(TH!L1265="1111",TH!M1265="1111")),TH!D1265,""),"")</f>
        <v/>
      </c>
      <c r="B1265" s="568" t="str">
        <f t="shared" si="138"/>
        <v/>
      </c>
      <c r="C1265" s="349"/>
      <c r="D1265" s="349"/>
      <c r="E1265" s="349"/>
      <c r="F1265" s="277"/>
      <c r="G1265" s="348"/>
      <c r="H1265" s="507"/>
      <c r="I1265" s="314"/>
      <c r="J1265" s="314"/>
      <c r="K1265" s="569">
        <f t="shared" si="133"/>
        <v>0</v>
      </c>
      <c r="L1265" s="570"/>
      <c r="M1265" s="570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/>
      </c>
      <c r="AA1265" s="572"/>
      <c r="AC1265" s="539"/>
      <c r="AD1265" s="539"/>
    </row>
    <row r="1266" spans="1:31" s="573" customFormat="1" ht="15.75" customHeight="1">
      <c r="A1266" s="567" t="str">
        <f>IF(B1266&lt;&gt;"",IF(AND(B1266&gt;=_TM1,B1266&lt;=_TM2,OR(TH!L1266="1111",TH!M1266="1111")),TH!D1266,""),"")</f>
        <v/>
      </c>
      <c r="B1266" s="568" t="str">
        <f t="shared" si="138"/>
        <v/>
      </c>
      <c r="C1266" s="349"/>
      <c r="D1266" s="349"/>
      <c r="E1266" s="349"/>
      <c r="F1266" s="277"/>
      <c r="G1266" s="348"/>
      <c r="H1266" s="507"/>
      <c r="I1266" s="340"/>
      <c r="J1266" s="340"/>
      <c r="K1266" s="569">
        <f t="shared" si="133"/>
        <v>0</v>
      </c>
      <c r="L1266" s="570"/>
      <c r="M1266" s="570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/>
      </c>
      <c r="AA1266" s="572"/>
      <c r="AC1266" s="539"/>
      <c r="AD1266" s="539"/>
    </row>
    <row r="1267" spans="1:31" s="573" customFormat="1" ht="15.75" customHeight="1">
      <c r="A1267" s="567" t="str">
        <f>IF(B1267&lt;&gt;"",IF(AND(B1267&gt;=_TM1,B1267&lt;=_TM2,OR(TH!L1267="1111",TH!M1267="1111")),TH!D1267,""),"")</f>
        <v/>
      </c>
      <c r="B1267" s="568" t="str">
        <f t="shared" si="138"/>
        <v/>
      </c>
      <c r="C1267" s="349"/>
      <c r="D1267" s="349"/>
      <c r="E1267" s="349"/>
      <c r="F1267" s="277"/>
      <c r="G1267" s="348"/>
      <c r="H1267" s="507"/>
      <c r="I1267" s="340"/>
      <c r="J1267" s="340"/>
      <c r="K1267" s="569">
        <f t="shared" si="133"/>
        <v>0</v>
      </c>
      <c r="L1267" s="570"/>
      <c r="M1267" s="570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/>
      </c>
      <c r="AA1267" s="572"/>
      <c r="AC1267" s="539"/>
      <c r="AD1267" s="539"/>
    </row>
    <row r="1268" spans="1:31" s="573" customFormat="1" ht="15.75" customHeight="1">
      <c r="A1268" s="567" t="str">
        <f>IF(B1268&lt;&gt;"",IF(AND(B1268&gt;=_TM1,B1268&lt;=_TM2,OR(TH!L1268="1111",TH!M1268="1111")),TH!D1268,""),"")</f>
        <v/>
      </c>
      <c r="B1268" s="568" t="str">
        <f t="shared" si="138"/>
        <v/>
      </c>
      <c r="C1268" s="349"/>
      <c r="D1268" s="349"/>
      <c r="E1268" s="349"/>
      <c r="F1268" s="277"/>
      <c r="G1268" s="348"/>
      <c r="H1268" s="507"/>
      <c r="I1268" s="314"/>
      <c r="J1268" s="314"/>
      <c r="K1268" s="569">
        <f t="shared" si="133"/>
        <v>0</v>
      </c>
      <c r="L1268" s="570"/>
      <c r="M1268" s="570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/>
      </c>
      <c r="AA1268" s="572"/>
      <c r="AC1268" s="539"/>
      <c r="AD1268" s="539"/>
    </row>
    <row r="1269" spans="1:31" s="573" customFormat="1" ht="15.75" customHeight="1">
      <c r="A1269" s="567" t="str">
        <f>IF(B1269&lt;&gt;"",IF(AND(B1269&gt;=_TM1,B1269&lt;=_TM2,OR(TH!L1269="1111",TH!M1269="1111")),TH!D1269,""),"")</f>
        <v/>
      </c>
      <c r="B1269" s="568" t="str">
        <f t="shared" si="138"/>
        <v/>
      </c>
      <c r="C1269" s="349"/>
      <c r="D1269" s="349"/>
      <c r="E1269" s="349"/>
      <c r="F1269" s="277"/>
      <c r="G1269" s="348"/>
      <c r="H1269" s="507"/>
      <c r="I1269" s="340"/>
      <c r="J1269" s="340"/>
      <c r="K1269" s="569">
        <f t="shared" si="133"/>
        <v>0</v>
      </c>
      <c r="L1269" s="570"/>
      <c r="M1269" s="570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/>
      </c>
      <c r="AA1269" s="572"/>
      <c r="AC1269" s="539"/>
      <c r="AD1269" s="539"/>
    </row>
    <row r="1270" spans="1:31" s="573" customFormat="1" ht="15.75" customHeight="1">
      <c r="A1270" s="567" t="str">
        <f>IF(B1270&lt;&gt;"",IF(AND(B1270&gt;=_TM1,B1270&lt;=_TM2,OR(TH!L1270="1111",TH!M1270="1111")),TH!D1270,""),"")</f>
        <v/>
      </c>
      <c r="B1270" s="568" t="str">
        <f t="shared" si="138"/>
        <v/>
      </c>
      <c r="C1270" s="349"/>
      <c r="D1270" s="349"/>
      <c r="E1270" s="349"/>
      <c r="F1270" s="277"/>
      <c r="G1270" s="348"/>
      <c r="H1270" s="507"/>
      <c r="I1270" s="340"/>
      <c r="J1270" s="340"/>
      <c r="K1270" s="569">
        <f t="shared" si="133"/>
        <v>0</v>
      </c>
      <c r="L1270" s="570"/>
      <c r="M1270" s="570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/>
      </c>
      <c r="AA1270" s="572"/>
      <c r="AC1270" s="539"/>
      <c r="AD1270" s="539"/>
    </row>
    <row r="1271" spans="1:31" s="573" customFormat="1" ht="15.75" customHeight="1">
      <c r="A1271" s="567" t="str">
        <f>IF(B1271&lt;&gt;"",IF(AND(B1271&gt;=_TM1,B1271&lt;=_TM2,OR(TH!L1271="1111",TH!M1271="1111")),TH!D1271,""),"")</f>
        <v/>
      </c>
      <c r="B1271" s="568" t="str">
        <f t="shared" si="138"/>
        <v/>
      </c>
      <c r="C1271" s="349"/>
      <c r="D1271" s="349"/>
      <c r="E1271" s="349"/>
      <c r="F1271" s="277"/>
      <c r="G1271" s="348"/>
      <c r="H1271" s="507"/>
      <c r="I1271" s="340"/>
      <c r="J1271" s="340"/>
      <c r="K1271" s="569">
        <f t="shared" si="133"/>
        <v>0</v>
      </c>
      <c r="L1271" s="570"/>
      <c r="M1271" s="570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/>
      </c>
      <c r="AA1271" s="572"/>
      <c r="AC1271" s="539"/>
      <c r="AD1271" s="539"/>
    </row>
    <row r="1272" spans="1:31" s="573" customFormat="1" ht="15.75" customHeight="1">
      <c r="A1272" s="567" t="str">
        <f>IF(B1272&lt;&gt;"",IF(AND(B1272&gt;=_TM1,B1272&lt;=_TM2,OR(TH!L1272="1111",TH!M1272="1111")),TH!D1272,""),"")</f>
        <v/>
      </c>
      <c r="B1272" s="568" t="str">
        <f t="shared" si="138"/>
        <v/>
      </c>
      <c r="C1272" s="349"/>
      <c r="D1272" s="349"/>
      <c r="E1272" s="349"/>
      <c r="F1272" s="277"/>
      <c r="G1272" s="348"/>
      <c r="H1272" s="507"/>
      <c r="I1272" s="340"/>
      <c r="J1272" s="340"/>
      <c r="K1272" s="569">
        <f t="shared" si="133"/>
        <v>0</v>
      </c>
      <c r="L1272" s="570"/>
      <c r="M1272" s="570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/>
      </c>
      <c r="AA1272" s="572"/>
      <c r="AC1272" s="539"/>
      <c r="AD1272" s="539"/>
    </row>
    <row r="1273" spans="1:31" s="573" customFormat="1" ht="15.75" customHeight="1">
      <c r="A1273" s="567" t="str">
        <f>IF(B1273&lt;&gt;"",IF(AND(B1273&gt;=_TM1,B1273&lt;=_TM2,OR(TH!L1273="1111",TH!M1273="1111")),TH!D1273,""),"")</f>
        <v/>
      </c>
      <c r="B1273" s="568" t="str">
        <f t="shared" si="138"/>
        <v/>
      </c>
      <c r="C1273" s="349"/>
      <c r="D1273" s="349"/>
      <c r="E1273" s="349"/>
      <c r="F1273" s="277"/>
      <c r="G1273" s="348"/>
      <c r="H1273" s="507"/>
      <c r="I1273" s="340"/>
      <c r="J1273" s="340"/>
      <c r="K1273" s="569">
        <f t="shared" si="133"/>
        <v>0</v>
      </c>
      <c r="L1273" s="570"/>
      <c r="M1273" s="570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/>
      </c>
      <c r="AA1273" s="572"/>
      <c r="AC1273" s="539"/>
      <c r="AD1273" s="539"/>
    </row>
    <row r="1274" spans="1:31" s="573" customFormat="1" ht="15.75" customHeight="1">
      <c r="A1274" s="567" t="str">
        <f>IF(B1274&lt;&gt;"",IF(AND(B1274&gt;=_TM1,B1274&lt;=_TM2,OR(TH!L1274="1111",TH!M1274="1111")),TH!D1274,""),"")</f>
        <v/>
      </c>
      <c r="B1274" s="568" t="str">
        <f t="shared" si="138"/>
        <v/>
      </c>
      <c r="C1274" s="349"/>
      <c r="D1274" s="349"/>
      <c r="E1274" s="349"/>
      <c r="F1274" s="277"/>
      <c r="G1274" s="348"/>
      <c r="H1274" s="507"/>
      <c r="I1274" s="340"/>
      <c r="J1274" s="340"/>
      <c r="K1274" s="569">
        <f t="shared" si="133"/>
        <v>0</v>
      </c>
      <c r="L1274" s="570"/>
      <c r="M1274" s="570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/>
      </c>
      <c r="AA1274" s="572"/>
      <c r="AC1274" s="539"/>
      <c r="AD1274" s="539"/>
    </row>
    <row r="1275" spans="1:31" s="573" customFormat="1" ht="15.75" customHeight="1">
      <c r="A1275" s="567" t="str">
        <f>IF(B1275&lt;&gt;"",IF(AND(B1275&gt;=_TM1,B1275&lt;=_TM2,OR(TH!L1275="1111",TH!M1275="1111")),TH!D1275,""),"")</f>
        <v/>
      </c>
      <c r="B1275" s="568" t="str">
        <f t="shared" si="138"/>
        <v/>
      </c>
      <c r="C1275" s="349"/>
      <c r="D1275" s="349"/>
      <c r="E1275" s="349"/>
      <c r="F1275" s="277"/>
      <c r="G1275" s="348"/>
      <c r="H1275" s="507"/>
      <c r="I1275" s="340"/>
      <c r="J1275" s="340"/>
      <c r="K1275" s="569">
        <f t="shared" si="133"/>
        <v>0</v>
      </c>
      <c r="L1275" s="570"/>
      <c r="M1275" s="570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/>
      </c>
      <c r="AA1275" s="572"/>
      <c r="AC1275" s="539"/>
      <c r="AD1275" s="539"/>
    </row>
    <row r="1276" spans="1:31" s="573" customFormat="1" ht="15.75" customHeight="1">
      <c r="A1276" s="567" t="str">
        <f>IF(B1276&lt;&gt;"",IF(AND(B1276&gt;=_TM1,B1276&lt;=_TM2,OR(TH!L1276="1111",TH!M1276="1111")),TH!D1276,""),"")</f>
        <v/>
      </c>
      <c r="B1276" s="568" t="str">
        <f t="shared" si="138"/>
        <v/>
      </c>
      <c r="C1276" s="349"/>
      <c r="D1276" s="349"/>
      <c r="E1276" s="349"/>
      <c r="F1276" s="277"/>
      <c r="G1276" s="348"/>
      <c r="H1276" s="507"/>
      <c r="I1276" s="340"/>
      <c r="J1276" s="340"/>
      <c r="K1276" s="569">
        <f t="shared" si="133"/>
        <v>0</v>
      </c>
      <c r="L1276" s="570"/>
      <c r="M1276" s="570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/>
      </c>
      <c r="AA1276" s="572"/>
      <c r="AC1276" s="539"/>
      <c r="AD1276" s="539"/>
    </row>
    <row r="1277" spans="1:31" s="573" customFormat="1" ht="15.75" customHeight="1">
      <c r="A1277" s="567" t="str">
        <f>IF(B1277&lt;&gt;"",IF(AND(B1277&gt;=_TM1,B1277&lt;=_TM2,OR(TH!L1277="1111",TH!M1277="1111")),TH!D1277,""),"")</f>
        <v/>
      </c>
      <c r="B1277" s="568" t="str">
        <f t="shared" si="138"/>
        <v/>
      </c>
      <c r="C1277" s="349"/>
      <c r="D1277" s="349"/>
      <c r="E1277" s="349"/>
      <c r="F1277" s="277"/>
      <c r="G1277" s="348"/>
      <c r="H1277" s="507"/>
      <c r="I1277" s="340"/>
      <c r="J1277" s="340"/>
      <c r="K1277" s="569">
        <f t="shared" si="133"/>
        <v>0</v>
      </c>
      <c r="L1277" s="570"/>
      <c r="M1277" s="570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/>
      </c>
      <c r="AA1277" s="572"/>
      <c r="AC1277" s="539"/>
      <c r="AD1277" s="539"/>
      <c r="AE1277" s="539"/>
    </row>
    <row r="1278" spans="1:31" s="573" customFormat="1" ht="15.75" customHeight="1">
      <c r="A1278" s="567" t="str">
        <f>IF(B1278&lt;&gt;"",IF(AND(B1278&gt;=_TM1,B1278&lt;=_TM2,OR(TH!L1278="1111",TH!M1278="1111")),TH!D1278,""),"")</f>
        <v/>
      </c>
      <c r="B1278" s="568" t="str">
        <f t="shared" si="138"/>
        <v/>
      </c>
      <c r="C1278" s="349"/>
      <c r="D1278" s="349"/>
      <c r="E1278" s="349"/>
      <c r="F1278" s="277"/>
      <c r="G1278" s="348"/>
      <c r="H1278" s="507"/>
      <c r="I1278" s="340"/>
      <c r="J1278" s="340"/>
      <c r="K1278" s="569">
        <f t="shared" si="133"/>
        <v>0</v>
      </c>
      <c r="L1278" s="570"/>
      <c r="M1278" s="570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/>
      </c>
      <c r="AA1278" s="572"/>
      <c r="AC1278" s="539"/>
      <c r="AD1278" s="539"/>
      <c r="AE1278" s="539"/>
    </row>
    <row r="1279" spans="1:31" s="573" customFormat="1" ht="15.75" customHeight="1">
      <c r="A1279" s="567" t="str">
        <f>IF(B1279&lt;&gt;"",IF(AND(B1279&gt;=_TM1,B1279&lt;=_TM2,OR(TH!L1279="1111",TH!M1279="1111")),TH!D1279,""),"")</f>
        <v/>
      </c>
      <c r="B1279" s="568" t="str">
        <f t="shared" si="138"/>
        <v/>
      </c>
      <c r="C1279" s="349"/>
      <c r="D1279" s="349"/>
      <c r="E1279" s="349"/>
      <c r="F1279" s="277"/>
      <c r="G1279" s="348"/>
      <c r="H1279" s="507"/>
      <c r="I1279" s="340"/>
      <c r="J1279" s="340"/>
      <c r="K1279" s="569">
        <f t="shared" ref="K1279:K1315" si="140">ROUND(I1279*J1279,0)</f>
        <v>0</v>
      </c>
      <c r="L1279" s="570"/>
      <c r="M1279" s="570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/>
      </c>
      <c r="AA1279" s="572"/>
      <c r="AC1279" s="539"/>
      <c r="AD1279" s="539"/>
      <c r="AE1279" s="539"/>
    </row>
    <row r="1280" spans="1:31" s="573" customFormat="1" ht="15.75" customHeight="1">
      <c r="A1280" s="567" t="str">
        <f>IF(B1280&lt;&gt;"",IF(AND(B1280&gt;=_TM1,B1280&lt;=_TM2,OR(TH!L1280="1111",TH!M1280="1111")),TH!D1280,""),"")</f>
        <v/>
      </c>
      <c r="B1280" s="568" t="str">
        <f t="shared" si="138"/>
        <v/>
      </c>
      <c r="C1280" s="349"/>
      <c r="D1280" s="349"/>
      <c r="E1280" s="349"/>
      <c r="F1280" s="277"/>
      <c r="G1280" s="348"/>
      <c r="H1280" s="507"/>
      <c r="I1280" s="340"/>
      <c r="J1280" s="340"/>
      <c r="K1280" s="569">
        <f t="shared" si="140"/>
        <v>0</v>
      </c>
      <c r="L1280" s="570"/>
      <c r="M1280" s="570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/>
      </c>
      <c r="AA1280" s="572"/>
      <c r="AC1280" s="539"/>
      <c r="AD1280" s="539"/>
      <c r="AE1280" s="539"/>
    </row>
    <row r="1281" spans="1:31" s="573" customFormat="1" ht="15.75" customHeight="1">
      <c r="A1281" s="567" t="str">
        <f>IF(B1281&lt;&gt;"",IF(AND(B1281&gt;=_TM1,B1281&lt;=_TM2,OR(TH!L1281="1111",TH!M1281="1111")),TH!D1281,""),"")</f>
        <v/>
      </c>
      <c r="B1281" s="568" t="str">
        <f t="shared" si="138"/>
        <v/>
      </c>
      <c r="C1281" s="349"/>
      <c r="D1281" s="349"/>
      <c r="E1281" s="349"/>
      <c r="F1281" s="277"/>
      <c r="G1281" s="348"/>
      <c r="H1281" s="507"/>
      <c r="I1281" s="340"/>
      <c r="J1281" s="340"/>
      <c r="K1281" s="569">
        <f t="shared" si="140"/>
        <v>0</v>
      </c>
      <c r="L1281" s="570"/>
      <c r="M1281" s="570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/>
      </c>
      <c r="AA1281" s="572"/>
      <c r="AC1281" s="539"/>
      <c r="AD1281" s="539"/>
      <c r="AE1281" s="539"/>
    </row>
    <row r="1282" spans="1:31" s="573" customFormat="1" ht="15.75" customHeight="1">
      <c r="A1282" s="567" t="str">
        <f>IF(B1282&lt;&gt;"",IF(AND(B1282&gt;=_TM1,B1282&lt;=_TM2,OR(TH!L1282="1111",TH!M1282="1111")),TH!D1282,""),"")</f>
        <v/>
      </c>
      <c r="B1282" s="568" t="str">
        <f t="shared" si="138"/>
        <v/>
      </c>
      <c r="C1282" s="349"/>
      <c r="D1282" s="349"/>
      <c r="E1282" s="581"/>
      <c r="F1282" s="277"/>
      <c r="G1282" s="348"/>
      <c r="H1282" s="506"/>
      <c r="I1282" s="340"/>
      <c r="J1282" s="340"/>
      <c r="K1282" s="569">
        <f t="shared" si="140"/>
        <v>0</v>
      </c>
      <c r="L1282" s="570"/>
      <c r="M1282" s="570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/>
      </c>
      <c r="AA1282" s="572"/>
      <c r="AC1282" s="539"/>
      <c r="AD1282" s="539"/>
      <c r="AE1282" s="539"/>
    </row>
    <row r="1283" spans="1:31" s="573" customFormat="1" ht="15.75" customHeight="1">
      <c r="A1283" s="567" t="str">
        <f>IF(B1283&lt;&gt;"",IF(AND(B1283&gt;=_TM1,B1283&lt;=_TM2,OR(TH!L1283="1111",TH!M1283="1111")),TH!D1283,""),"")</f>
        <v/>
      </c>
      <c r="B1283" s="568" t="str">
        <f t="shared" si="138"/>
        <v/>
      </c>
      <c r="C1283" s="349"/>
      <c r="D1283" s="349"/>
      <c r="E1283" s="581"/>
      <c r="F1283" s="279"/>
      <c r="G1283" s="348"/>
      <c r="H1283" s="507"/>
      <c r="I1283" s="340"/>
      <c r="J1283" s="340"/>
      <c r="K1283" s="569">
        <f t="shared" si="140"/>
        <v>0</v>
      </c>
      <c r="L1283" s="570"/>
      <c r="M1283" s="570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/>
      </c>
      <c r="AA1283" s="572"/>
      <c r="AC1283" s="539"/>
      <c r="AD1283" s="539"/>
      <c r="AE1283" s="539"/>
    </row>
    <row r="1284" spans="1:31" s="573" customFormat="1" ht="15.75" customHeight="1">
      <c r="A1284" s="567" t="str">
        <f>IF(B1284&lt;&gt;"",IF(AND(B1284&gt;=_TM1,B1284&lt;=_TM2,OR(TH!L1284="1111",TH!M1284="1111")),TH!D1284,""),"")</f>
        <v/>
      </c>
      <c r="B1284" s="568" t="str">
        <f t="shared" si="138"/>
        <v/>
      </c>
      <c r="C1284" s="349"/>
      <c r="D1284" s="349"/>
      <c r="E1284" s="581"/>
      <c r="F1284" s="277"/>
      <c r="G1284" s="348"/>
      <c r="H1284" s="506"/>
      <c r="I1284" s="340"/>
      <c r="J1284" s="340"/>
      <c r="K1284" s="569">
        <f t="shared" si="140"/>
        <v>0</v>
      </c>
      <c r="L1284" s="570"/>
      <c r="M1284" s="570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/>
      </c>
      <c r="AA1284" s="572"/>
      <c r="AC1284" s="539"/>
      <c r="AD1284" s="539"/>
      <c r="AE1284" s="539"/>
    </row>
    <row r="1285" spans="1:31" s="573" customFormat="1" ht="15.75" customHeight="1">
      <c r="A1285" s="567" t="str">
        <f>IF(B1285&lt;&gt;"",IF(AND(B1285&gt;=_TM1,B1285&lt;=_TM2,OR(TH!L1285="1111",TH!M1285="1111")),TH!D1285,""),"")</f>
        <v/>
      </c>
      <c r="B1285" s="568" t="str">
        <f t="shared" si="138"/>
        <v/>
      </c>
      <c r="C1285" s="349"/>
      <c r="D1285" s="349"/>
      <c r="E1285" s="581"/>
      <c r="F1285" s="277"/>
      <c r="G1285" s="348"/>
      <c r="H1285" s="506"/>
      <c r="I1285" s="340"/>
      <c r="J1285" s="340"/>
      <c r="K1285" s="569">
        <f t="shared" si="140"/>
        <v>0</v>
      </c>
      <c r="L1285" s="571"/>
      <c r="M1285" s="570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/>
      </c>
      <c r="AA1285" s="572"/>
      <c r="AC1285" s="539"/>
      <c r="AD1285" s="539"/>
      <c r="AE1285" s="539"/>
    </row>
    <row r="1286" spans="1:31" s="573" customFormat="1" ht="15.75" customHeight="1">
      <c r="A1286" s="567" t="str">
        <f>IF(B1286&lt;&gt;"",IF(AND(B1286&gt;=_TM1,B1286&lt;=_TM2,OR(TH!L1286="1111",TH!M1286="1111")),TH!D1286,""),"")</f>
        <v/>
      </c>
      <c r="B1286" s="568" t="str">
        <f t="shared" si="138"/>
        <v/>
      </c>
      <c r="C1286" s="349"/>
      <c r="D1286" s="349"/>
      <c r="E1286" s="349"/>
      <c r="F1286" s="279"/>
      <c r="G1286" s="348"/>
      <c r="H1286" s="507"/>
      <c r="I1286" s="340"/>
      <c r="J1286" s="340"/>
      <c r="K1286" s="569">
        <f t="shared" si="140"/>
        <v>0</v>
      </c>
      <c r="L1286" s="576"/>
      <c r="M1286" s="576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/>
      </c>
      <c r="AA1286" s="572"/>
      <c r="AE1286" s="539"/>
    </row>
    <row r="1287" spans="1:31" s="573" customFormat="1" ht="15.75" customHeight="1">
      <c r="A1287" s="567" t="str">
        <f>IF(B1287&lt;&gt;"",IF(AND(B1287&gt;=_TM1,B1287&lt;=_TM2,OR(TH!L1287="1111",TH!M1287="1111")),TH!D1287,""),"")</f>
        <v/>
      </c>
      <c r="B1287" s="568" t="str">
        <f t="shared" si="138"/>
        <v/>
      </c>
      <c r="C1287" s="349"/>
      <c r="D1287" s="349"/>
      <c r="E1287" s="349"/>
      <c r="F1287" s="279"/>
      <c r="G1287" s="348"/>
      <c r="H1287" s="507"/>
      <c r="I1287" s="340"/>
      <c r="J1287" s="340"/>
      <c r="K1287" s="569">
        <f t="shared" si="140"/>
        <v>0</v>
      </c>
      <c r="L1287" s="571"/>
      <c r="M1287" s="576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/>
      </c>
      <c r="AA1287" s="572"/>
      <c r="AC1287" s="539"/>
      <c r="AD1287" s="539"/>
      <c r="AE1287" s="539"/>
    </row>
    <row r="1288" spans="1:31" s="573" customFormat="1" ht="15.75" customHeight="1">
      <c r="A1288" s="567" t="str">
        <f>IF(B1288&lt;&gt;"",IF(AND(B1288&gt;=_TM1,B1288&lt;=_TM2,OR(TH!L1288="1111",TH!M1288="1111")),TH!D1288,""),"")</f>
        <v/>
      </c>
      <c r="B1288" s="568" t="str">
        <f t="shared" si="138"/>
        <v/>
      </c>
      <c r="C1288" s="349"/>
      <c r="D1288" s="349"/>
      <c r="E1288" s="349"/>
      <c r="F1288" s="279"/>
      <c r="G1288" s="348"/>
      <c r="H1288" s="509"/>
      <c r="I1288" s="314"/>
      <c r="J1288" s="314"/>
      <c r="K1288" s="569">
        <f t="shared" si="140"/>
        <v>0</v>
      </c>
      <c r="L1288" s="576"/>
      <c r="M1288" s="576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/>
      </c>
      <c r="AA1288" s="572"/>
      <c r="AE1288" s="539"/>
    </row>
    <row r="1289" spans="1:31" s="573" customFormat="1" ht="15.75" customHeight="1">
      <c r="A1289" s="567" t="str">
        <f>IF(B1289&lt;&gt;"",IF(AND(B1289&gt;=_TM1,B1289&lt;=_TM2,OR(TH!L1289="1111",TH!M1289="1111")),TH!D1289,""),"")</f>
        <v/>
      </c>
      <c r="B1289" s="568" t="str">
        <f t="shared" si="138"/>
        <v/>
      </c>
      <c r="C1289" s="349"/>
      <c r="D1289" s="349"/>
      <c r="E1289" s="349"/>
      <c r="F1289" s="279"/>
      <c r="G1289" s="348"/>
      <c r="H1289" s="509"/>
      <c r="I1289" s="314"/>
      <c r="J1289" s="314"/>
      <c r="K1289" s="569">
        <f t="shared" si="140"/>
        <v>0</v>
      </c>
      <c r="L1289" s="571"/>
      <c r="M1289" s="576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/>
      </c>
      <c r="AA1289" s="572"/>
      <c r="AC1289" s="539"/>
      <c r="AE1289" s="539"/>
    </row>
    <row r="1290" spans="1:31" s="573" customFormat="1" ht="15.75" customHeight="1">
      <c r="A1290" s="567" t="str">
        <f>IF(B1290&lt;&gt;"",IF(AND(B1290&gt;=_TM1,B1290&lt;=_TM2,OR(TH!L1290="1111",TH!M1290="1111")),TH!D1290,""),"")</f>
        <v/>
      </c>
      <c r="B1290" s="568" t="str">
        <f t="shared" si="138"/>
        <v/>
      </c>
      <c r="C1290" s="349"/>
      <c r="D1290" s="349"/>
      <c r="E1290" s="349"/>
      <c r="F1290" s="279"/>
      <c r="G1290" s="348"/>
      <c r="H1290" s="509"/>
      <c r="I1290" s="314"/>
      <c r="J1290" s="314"/>
      <c r="K1290" s="569">
        <f t="shared" si="140"/>
        <v>0</v>
      </c>
      <c r="L1290" s="576"/>
      <c r="M1290" s="576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/>
      </c>
      <c r="AA1290" s="572"/>
      <c r="AE1290" s="539"/>
    </row>
    <row r="1291" spans="1:31" s="573" customFormat="1" ht="15.75" customHeight="1">
      <c r="A1291" s="567" t="str">
        <f>IF(B1291&lt;&gt;"",IF(AND(B1291&gt;=_TM1,B1291&lt;=_TM2,OR(TH!L1291="1111",TH!M1291="1111")),TH!D1291,""),"")</f>
        <v/>
      </c>
      <c r="B1291" s="568" t="str">
        <f t="shared" si="138"/>
        <v/>
      </c>
      <c r="C1291" s="349"/>
      <c r="D1291" s="349"/>
      <c r="E1291" s="349"/>
      <c r="F1291" s="279"/>
      <c r="G1291" s="348"/>
      <c r="H1291" s="509"/>
      <c r="I1291" s="314"/>
      <c r="J1291" s="314"/>
      <c r="K1291" s="569">
        <f t="shared" si="140"/>
        <v>0</v>
      </c>
      <c r="L1291" s="571"/>
      <c r="M1291" s="576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/>
      </c>
      <c r="AA1291" s="572"/>
      <c r="AE1291" s="539"/>
    </row>
    <row r="1292" spans="1:31" s="573" customFormat="1" ht="15.75" customHeight="1">
      <c r="A1292" s="567" t="str">
        <f>IF(B1292&lt;&gt;"",IF(AND(B1292&gt;=_TM1,B1292&lt;=_TM2,OR(TH!L1292="1111",TH!M1292="1111")),TH!D1292,""),"")</f>
        <v/>
      </c>
      <c r="B1292" s="568" t="str">
        <f t="shared" si="138"/>
        <v/>
      </c>
      <c r="C1292" s="349"/>
      <c r="D1292" s="349"/>
      <c r="E1292" s="349"/>
      <c r="F1292" s="279"/>
      <c r="G1292" s="348"/>
      <c r="H1292" s="509"/>
      <c r="I1292" s="314"/>
      <c r="J1292" s="314"/>
      <c r="K1292" s="569">
        <f t="shared" si="140"/>
        <v>0</v>
      </c>
      <c r="L1292" s="570"/>
      <c r="M1292" s="576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/>
      </c>
      <c r="AA1292" s="572"/>
      <c r="AC1292" s="539"/>
      <c r="AD1292" s="539"/>
      <c r="AE1292" s="539"/>
    </row>
    <row r="1293" spans="1:31" s="573" customFormat="1" ht="15.75" customHeight="1">
      <c r="A1293" s="567" t="str">
        <f>IF(B1293&lt;&gt;"",IF(AND(B1293&gt;=_TM1,B1293&lt;=_TM2,OR(TH!L1293="1111",TH!M1293="1111")),TH!D1293,""),"")</f>
        <v/>
      </c>
      <c r="B1293" s="568" t="str">
        <f t="shared" si="138"/>
        <v/>
      </c>
      <c r="C1293" s="349"/>
      <c r="D1293" s="349"/>
      <c r="E1293" s="349"/>
      <c r="F1293" s="279"/>
      <c r="G1293" s="348"/>
      <c r="H1293" s="509"/>
      <c r="I1293" s="340"/>
      <c r="J1293" s="340"/>
      <c r="K1293" s="569">
        <f t="shared" si="140"/>
        <v>0</v>
      </c>
      <c r="L1293" s="571"/>
      <c r="M1293" s="576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/>
      </c>
      <c r="AA1293" s="572"/>
      <c r="AC1293" s="539"/>
      <c r="AD1293" s="539"/>
      <c r="AE1293" s="539"/>
    </row>
    <row r="1294" spans="1:31" s="573" customFormat="1" ht="15.75" customHeight="1">
      <c r="A1294" s="567" t="str">
        <f>IF(B1294&lt;&gt;"",IF(AND(B1294&gt;=_TM1,B1294&lt;=_TM2,OR(TH!L1294="1111",TH!M1294="1111")),TH!D1294,""),"")</f>
        <v/>
      </c>
      <c r="B1294" s="568" t="str">
        <f t="shared" si="138"/>
        <v/>
      </c>
      <c r="C1294" s="349"/>
      <c r="D1294" s="574"/>
      <c r="E1294" s="349"/>
      <c r="F1294" s="279"/>
      <c r="G1294" s="578"/>
      <c r="H1294" s="507"/>
      <c r="I1294" s="340"/>
      <c r="J1294" s="340"/>
      <c r="K1294" s="569">
        <f t="shared" si="140"/>
        <v>0</v>
      </c>
      <c r="L1294" s="576"/>
      <c r="M1294" s="576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/>
      </c>
      <c r="AA1294" s="572"/>
      <c r="AC1294" s="539"/>
      <c r="AD1294" s="539"/>
    </row>
    <row r="1295" spans="1:31" s="573" customFormat="1" ht="15.75" customHeight="1">
      <c r="A1295" s="567" t="str">
        <f>IF(B1295&lt;&gt;"",IF(AND(B1295&gt;=_TM1,B1295&lt;=_TM2,OR(TH!L1295="1111",TH!M1295="1111")),TH!D1295,""),"")</f>
        <v/>
      </c>
      <c r="B1295" s="568" t="str">
        <f t="shared" si="138"/>
        <v/>
      </c>
      <c r="C1295" s="349"/>
      <c r="D1295" s="574"/>
      <c r="E1295" s="349"/>
      <c r="F1295" s="279"/>
      <c r="G1295" s="578"/>
      <c r="H1295" s="507"/>
      <c r="I1295" s="340"/>
      <c r="J1295" s="340"/>
      <c r="K1295" s="569">
        <f t="shared" si="140"/>
        <v>0</v>
      </c>
      <c r="L1295" s="576"/>
      <c r="M1295" s="576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/>
      </c>
      <c r="AA1295" s="572"/>
      <c r="AC1295" s="539"/>
      <c r="AD1295" s="539"/>
    </row>
    <row r="1296" spans="1:31" s="573" customFormat="1" ht="15.75" customHeight="1">
      <c r="A1296" s="567" t="str">
        <f>IF(B1296&lt;&gt;"",IF(AND(B1296&gt;=_TM1,B1296&lt;=_TM2,OR(TH!L1296="1111",TH!M1296="1111")),TH!D1296,""),"")</f>
        <v/>
      </c>
      <c r="B1296" s="568" t="str">
        <f t="shared" si="138"/>
        <v/>
      </c>
      <c r="C1296" s="349"/>
      <c r="D1296" s="574"/>
      <c r="E1296" s="349"/>
      <c r="F1296" s="277"/>
      <c r="G1296" s="578"/>
      <c r="H1296" s="507"/>
      <c r="I1296" s="340"/>
      <c r="J1296" s="340"/>
      <c r="K1296" s="569">
        <f t="shared" si="140"/>
        <v>0</v>
      </c>
      <c r="L1296" s="576"/>
      <c r="M1296" s="576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/>
      </c>
      <c r="AA1296" s="572"/>
      <c r="AC1296" s="539"/>
      <c r="AD1296" s="539"/>
    </row>
    <row r="1297" spans="1:31" s="573" customFormat="1" ht="15.75" customHeight="1">
      <c r="A1297" s="567" t="str">
        <f>IF(B1297&lt;&gt;"",IF(AND(B1297&gt;=_TM1,B1297&lt;=_TM2,OR(TH!L1297="1111",TH!M1297="1111")),TH!D1297,""),"")</f>
        <v/>
      </c>
      <c r="B1297" s="568" t="str">
        <f t="shared" si="138"/>
        <v/>
      </c>
      <c r="C1297" s="349"/>
      <c r="D1297" s="574"/>
      <c r="E1297" s="349"/>
      <c r="F1297" s="277"/>
      <c r="G1297" s="578"/>
      <c r="H1297" s="507"/>
      <c r="I1297" s="340"/>
      <c r="J1297" s="340"/>
      <c r="K1297" s="569">
        <f t="shared" si="140"/>
        <v>0</v>
      </c>
      <c r="L1297" s="576"/>
      <c r="M1297" s="576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/>
      </c>
      <c r="AA1297" s="572"/>
      <c r="AC1297" s="539"/>
      <c r="AD1297" s="539"/>
    </row>
    <row r="1298" spans="1:31" s="573" customFormat="1" ht="15.75" customHeight="1">
      <c r="A1298" s="567" t="str">
        <f>IF(B1298&lt;&gt;"",IF(AND(B1298&gt;=_TM1,B1298&lt;=_TM2,OR(TH!L1298="1111",TH!M1298="1111")),TH!D1298,""),"")</f>
        <v/>
      </c>
      <c r="B1298" s="568" t="str">
        <f t="shared" ref="B1298:B1361" si="141">IF(C1298&lt;&gt;"",MONTH(C1298),"")</f>
        <v/>
      </c>
      <c r="C1298" s="349"/>
      <c r="D1298" s="574"/>
      <c r="E1298" s="349"/>
      <c r="F1298" s="277"/>
      <c r="G1298" s="578"/>
      <c r="H1298" s="507"/>
      <c r="I1298" s="340"/>
      <c r="J1298" s="340"/>
      <c r="K1298" s="569">
        <f t="shared" si="140"/>
        <v>0</v>
      </c>
      <c r="L1298" s="571"/>
      <c r="M1298" s="576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/>
      </c>
      <c r="AA1298" s="572"/>
      <c r="AB1298" s="539"/>
      <c r="AC1298" s="539"/>
      <c r="AD1298" s="539"/>
    </row>
    <row r="1299" spans="1:31" s="573" customFormat="1" ht="15.75" customHeight="1">
      <c r="A1299" s="567" t="str">
        <f>IF(B1299&lt;&gt;"",IF(AND(B1299&gt;=_TM1,B1299&lt;=_TM2,OR(TH!L1299="1111",TH!M1299="1111")),TH!D1299,""),"")</f>
        <v/>
      </c>
      <c r="B1299" s="568" t="str">
        <f t="shared" si="141"/>
        <v/>
      </c>
      <c r="C1299" s="349"/>
      <c r="D1299" s="349"/>
      <c r="E1299" s="349"/>
      <c r="F1299" s="279"/>
      <c r="G1299" s="348"/>
      <c r="H1299" s="507"/>
      <c r="I1299" s="340"/>
      <c r="J1299" s="340"/>
      <c r="K1299" s="569">
        <f t="shared" si="140"/>
        <v>0</v>
      </c>
      <c r="L1299" s="570"/>
      <c r="M1299" s="570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/>
      </c>
      <c r="AA1299" s="572"/>
      <c r="AC1299" s="539"/>
      <c r="AD1299" s="539"/>
      <c r="AE1299" s="539"/>
    </row>
    <row r="1300" spans="1:31" s="573" customFormat="1" ht="15.75" customHeight="1">
      <c r="A1300" s="567" t="str">
        <f>IF(B1300&lt;&gt;"",IF(AND(B1300&gt;=_TM1,B1300&lt;=_TM2,OR(TH!L1300="1111",TH!M1300="1111")),TH!D1300,""),"")</f>
        <v/>
      </c>
      <c r="B1300" s="568" t="str">
        <f t="shared" si="141"/>
        <v/>
      </c>
      <c r="C1300" s="349"/>
      <c r="D1300" s="349"/>
      <c r="E1300" s="349"/>
      <c r="F1300" s="279"/>
      <c r="G1300" s="348"/>
      <c r="H1300" s="507"/>
      <c r="I1300" s="340"/>
      <c r="J1300" s="340"/>
      <c r="K1300" s="569">
        <f t="shared" si="140"/>
        <v>0</v>
      </c>
      <c r="L1300" s="570"/>
      <c r="M1300" s="570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/>
      </c>
      <c r="AA1300" s="572"/>
      <c r="AC1300" s="539"/>
      <c r="AD1300" s="539"/>
      <c r="AE1300" s="539"/>
    </row>
    <row r="1301" spans="1:31" s="573" customFormat="1" ht="15.75" customHeight="1">
      <c r="A1301" s="567" t="str">
        <f>IF(B1301&lt;&gt;"",IF(AND(B1301&gt;=_TM1,B1301&lt;=_TM2,OR(TH!L1301="1111",TH!M1301="1111")),TH!D1301,""),"")</f>
        <v/>
      </c>
      <c r="B1301" s="568" t="str">
        <f t="shared" si="141"/>
        <v/>
      </c>
      <c r="C1301" s="349"/>
      <c r="D1301" s="349"/>
      <c r="E1301" s="349"/>
      <c r="F1301" s="279"/>
      <c r="G1301" s="348"/>
      <c r="H1301" s="507"/>
      <c r="I1301" s="340"/>
      <c r="J1301" s="340"/>
      <c r="K1301" s="569">
        <f t="shared" si="140"/>
        <v>0</v>
      </c>
      <c r="L1301" s="570"/>
      <c r="M1301" s="570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/>
      </c>
      <c r="AA1301" s="572"/>
      <c r="AC1301" s="539"/>
      <c r="AD1301" s="539"/>
      <c r="AE1301" s="539"/>
    </row>
    <row r="1302" spans="1:31" s="573" customFormat="1" ht="15.75" customHeight="1">
      <c r="A1302" s="567" t="str">
        <f>IF(B1302&lt;&gt;"",IF(AND(B1302&gt;=_TM1,B1302&lt;=_TM2,OR(TH!L1302="1111",TH!M1302="1111")),TH!D1302,""),"")</f>
        <v/>
      </c>
      <c r="B1302" s="568" t="str">
        <f t="shared" si="141"/>
        <v/>
      </c>
      <c r="C1302" s="349"/>
      <c r="D1302" s="349"/>
      <c r="E1302" s="349"/>
      <c r="F1302" s="279"/>
      <c r="G1302" s="348"/>
      <c r="H1302" s="507"/>
      <c r="I1302" s="340"/>
      <c r="J1302" s="340"/>
      <c r="K1302" s="569">
        <f t="shared" si="140"/>
        <v>0</v>
      </c>
      <c r="L1302" s="570"/>
      <c r="M1302" s="570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/>
      </c>
      <c r="AA1302" s="572"/>
      <c r="AC1302" s="539"/>
      <c r="AD1302" s="539"/>
      <c r="AE1302" s="539"/>
    </row>
    <row r="1303" spans="1:31" s="573" customFormat="1" ht="15.75" customHeight="1">
      <c r="A1303" s="567" t="str">
        <f>IF(B1303&lt;&gt;"",IF(AND(B1303&gt;=_TM1,B1303&lt;=_TM2,OR(TH!L1303="1111",TH!M1303="1111")),TH!D1303,""),"")</f>
        <v/>
      </c>
      <c r="B1303" s="568" t="str">
        <f t="shared" si="141"/>
        <v/>
      </c>
      <c r="C1303" s="349"/>
      <c r="D1303" s="349"/>
      <c r="E1303" s="349"/>
      <c r="F1303" s="279"/>
      <c r="G1303" s="348"/>
      <c r="H1303" s="507"/>
      <c r="I1303" s="340"/>
      <c r="J1303" s="340"/>
      <c r="K1303" s="569">
        <f t="shared" si="140"/>
        <v>0</v>
      </c>
      <c r="L1303" s="570"/>
      <c r="M1303" s="570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/>
      </c>
      <c r="AA1303" s="572"/>
      <c r="AC1303" s="539"/>
      <c r="AD1303" s="539"/>
      <c r="AE1303" s="539"/>
    </row>
    <row r="1304" spans="1:31" s="573" customFormat="1" ht="15.75" customHeight="1">
      <c r="A1304" s="567" t="str">
        <f>IF(B1304&lt;&gt;"",IF(AND(B1304&gt;=_TM1,B1304&lt;=_TM2,OR(TH!L1304="1111",TH!M1304="1111")),TH!D1304,""),"")</f>
        <v/>
      </c>
      <c r="B1304" s="568" t="str">
        <f t="shared" si="141"/>
        <v/>
      </c>
      <c r="C1304" s="349"/>
      <c r="D1304" s="349"/>
      <c r="E1304" s="349"/>
      <c r="F1304" s="279"/>
      <c r="G1304" s="348"/>
      <c r="H1304" s="507"/>
      <c r="I1304" s="340"/>
      <c r="J1304" s="340"/>
      <c r="K1304" s="569">
        <f t="shared" si="140"/>
        <v>0</v>
      </c>
      <c r="L1304" s="570"/>
      <c r="M1304" s="570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/>
      </c>
      <c r="AA1304" s="572"/>
      <c r="AC1304" s="539"/>
      <c r="AD1304" s="539"/>
      <c r="AE1304" s="539"/>
    </row>
    <row r="1305" spans="1:31" s="573" customFormat="1" ht="15.75" customHeight="1">
      <c r="A1305" s="567" t="str">
        <f>IF(B1305&lt;&gt;"",IF(AND(B1305&gt;=_TM1,B1305&lt;=_TM2,OR(TH!L1305="1111",TH!M1305="1111")),TH!D1305,""),"")</f>
        <v/>
      </c>
      <c r="B1305" s="568" t="str">
        <f t="shared" si="141"/>
        <v/>
      </c>
      <c r="C1305" s="349"/>
      <c r="D1305" s="349"/>
      <c r="E1305" s="349"/>
      <c r="F1305" s="279"/>
      <c r="G1305" s="348"/>
      <c r="H1305" s="507"/>
      <c r="I1305" s="340"/>
      <c r="J1305" s="340"/>
      <c r="K1305" s="569">
        <f t="shared" si="140"/>
        <v>0</v>
      </c>
      <c r="L1305" s="570"/>
      <c r="M1305" s="570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/>
      </c>
      <c r="AA1305" s="572"/>
      <c r="AC1305" s="539"/>
      <c r="AD1305" s="539"/>
      <c r="AE1305" s="539"/>
    </row>
    <row r="1306" spans="1:31" s="573" customFormat="1" ht="15.75" customHeight="1">
      <c r="A1306" s="567" t="str">
        <f>IF(B1306&lt;&gt;"",IF(AND(B1306&gt;=_TM1,B1306&lt;=_TM2,OR(TH!L1306="1111",TH!M1306="1111")),TH!D1306,""),"")</f>
        <v/>
      </c>
      <c r="B1306" s="568" t="str">
        <f t="shared" si="141"/>
        <v/>
      </c>
      <c r="C1306" s="349"/>
      <c r="D1306" s="349"/>
      <c r="E1306" s="349"/>
      <c r="F1306" s="279"/>
      <c r="G1306" s="348"/>
      <c r="H1306" s="507"/>
      <c r="I1306" s="340"/>
      <c r="J1306" s="340"/>
      <c r="K1306" s="569">
        <f t="shared" si="140"/>
        <v>0</v>
      </c>
      <c r="L1306" s="570"/>
      <c r="M1306" s="570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/>
      </c>
      <c r="AA1306" s="572"/>
      <c r="AC1306" s="539"/>
      <c r="AD1306" s="539"/>
      <c r="AE1306" s="539"/>
    </row>
    <row r="1307" spans="1:31" s="573" customFormat="1" ht="15.75" customHeight="1">
      <c r="A1307" s="567" t="str">
        <f>IF(B1307&lt;&gt;"",IF(AND(B1307&gt;=_TM1,B1307&lt;=_TM2,OR(TH!L1307="1111",TH!M1307="1111")),TH!D1307,""),"")</f>
        <v/>
      </c>
      <c r="B1307" s="568" t="str">
        <f t="shared" si="141"/>
        <v/>
      </c>
      <c r="C1307" s="349"/>
      <c r="D1307" s="349"/>
      <c r="E1307" s="349"/>
      <c r="F1307" s="279"/>
      <c r="G1307" s="348"/>
      <c r="H1307" s="507"/>
      <c r="I1307" s="340"/>
      <c r="J1307" s="340"/>
      <c r="K1307" s="569">
        <f t="shared" si="140"/>
        <v>0</v>
      </c>
      <c r="L1307" s="570"/>
      <c r="M1307" s="570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/>
      </c>
      <c r="AA1307" s="572"/>
      <c r="AC1307" s="539"/>
      <c r="AD1307" s="539"/>
      <c r="AE1307" s="539"/>
    </row>
    <row r="1308" spans="1:31" s="573" customFormat="1" ht="15.75" customHeight="1">
      <c r="A1308" s="567" t="str">
        <f>IF(B1308&lt;&gt;"",IF(AND(B1308&gt;=_TM1,B1308&lt;=_TM2,OR(TH!L1308="1111",TH!M1308="1111")),TH!D1308,""),"")</f>
        <v/>
      </c>
      <c r="B1308" s="568" t="str">
        <f t="shared" si="141"/>
        <v/>
      </c>
      <c r="C1308" s="349"/>
      <c r="D1308" s="349"/>
      <c r="E1308" s="581"/>
      <c r="F1308" s="279"/>
      <c r="G1308" s="348"/>
      <c r="H1308" s="507"/>
      <c r="I1308" s="340"/>
      <c r="J1308" s="340"/>
      <c r="K1308" s="569">
        <f t="shared" si="140"/>
        <v>0</v>
      </c>
      <c r="L1308" s="570"/>
      <c r="M1308" s="570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/>
      </c>
      <c r="AA1308" s="572"/>
      <c r="AC1308" s="539"/>
      <c r="AD1308" s="539"/>
      <c r="AE1308" s="539"/>
    </row>
    <row r="1309" spans="1:31" s="573" customFormat="1" ht="15.75" customHeight="1">
      <c r="A1309" s="567" t="str">
        <f>IF(B1309&lt;&gt;"",IF(AND(B1309&gt;=_TM1,B1309&lt;=_TM2,OR(TH!L1309="1111",TH!M1309="1111")),TH!D1309,""),"")</f>
        <v/>
      </c>
      <c r="B1309" s="568" t="str">
        <f t="shared" si="141"/>
        <v/>
      </c>
      <c r="C1309" s="349"/>
      <c r="D1309" s="349"/>
      <c r="E1309" s="349"/>
      <c r="F1309" s="279"/>
      <c r="G1309" s="348"/>
      <c r="H1309" s="507"/>
      <c r="I1309" s="340"/>
      <c r="J1309" s="340"/>
      <c r="K1309" s="569">
        <f t="shared" si="140"/>
        <v>0</v>
      </c>
      <c r="L1309" s="570"/>
      <c r="M1309" s="576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/>
      </c>
      <c r="AA1309" s="572"/>
      <c r="AC1309" s="539"/>
      <c r="AD1309" s="539"/>
      <c r="AE1309" s="539"/>
    </row>
    <row r="1310" spans="1:31" s="573" customFormat="1" ht="15.75" customHeight="1">
      <c r="A1310" s="567" t="str">
        <f>IF(B1310&lt;&gt;"",IF(AND(B1310&gt;=_TM1,B1310&lt;=_TM2,OR(TH!L1310="1111",TH!M1310="1111")),TH!D1310,""),"")</f>
        <v/>
      </c>
      <c r="B1310" s="568" t="str">
        <f t="shared" si="141"/>
        <v/>
      </c>
      <c r="C1310" s="349"/>
      <c r="D1310" s="349"/>
      <c r="E1310" s="349"/>
      <c r="F1310" s="279"/>
      <c r="G1310" s="348"/>
      <c r="H1310" s="507"/>
      <c r="I1310" s="340"/>
      <c r="J1310" s="340"/>
      <c r="K1310" s="569">
        <f t="shared" si="140"/>
        <v>0</v>
      </c>
      <c r="L1310" s="571"/>
      <c r="M1310" s="576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/>
      </c>
      <c r="AA1310" s="572"/>
      <c r="AE1310" s="539"/>
    </row>
    <row r="1311" spans="1:31" s="573" customFormat="1" ht="15.75" customHeight="1">
      <c r="A1311" s="567" t="str">
        <f>IF(B1311&lt;&gt;"",IF(AND(B1311&gt;=_TM1,B1311&lt;=_TM2,OR(TH!L1311="1111",TH!M1311="1111")),TH!D1311,""),"")</f>
        <v/>
      </c>
      <c r="B1311" s="568" t="str">
        <f t="shared" si="141"/>
        <v/>
      </c>
      <c r="C1311" s="349"/>
      <c r="D1311" s="349"/>
      <c r="E1311" s="349"/>
      <c r="F1311" s="279"/>
      <c r="G1311" s="348"/>
      <c r="H1311" s="509"/>
      <c r="I1311" s="314"/>
      <c r="J1311" s="314"/>
      <c r="K1311" s="569">
        <f t="shared" si="140"/>
        <v>0</v>
      </c>
      <c r="L1311" s="576"/>
      <c r="M1311" s="576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/>
      </c>
      <c r="AA1311" s="572"/>
      <c r="AE1311" s="539"/>
    </row>
    <row r="1312" spans="1:31" s="573" customFormat="1" ht="15.75" customHeight="1">
      <c r="A1312" s="567" t="str">
        <f>IF(B1312&lt;&gt;"",IF(AND(B1312&gt;=_TM1,B1312&lt;=_TM2,OR(TH!L1312="1111",TH!M1312="1111")),TH!D1312,""),"")</f>
        <v/>
      </c>
      <c r="B1312" s="568" t="str">
        <f t="shared" si="141"/>
        <v/>
      </c>
      <c r="C1312" s="349"/>
      <c r="D1312" s="349"/>
      <c r="E1312" s="349"/>
      <c r="F1312" s="279"/>
      <c r="G1312" s="348"/>
      <c r="H1312" s="509"/>
      <c r="I1312" s="314"/>
      <c r="J1312" s="314"/>
      <c r="K1312" s="569">
        <f t="shared" si="140"/>
        <v>0</v>
      </c>
      <c r="L1312" s="571"/>
      <c r="M1312" s="576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/>
      </c>
      <c r="AA1312" s="572"/>
      <c r="AE1312" s="539"/>
    </row>
    <row r="1313" spans="1:31" s="573" customFormat="1" ht="15.75" customHeight="1">
      <c r="A1313" s="567" t="str">
        <f>IF(B1313&lt;&gt;"",IF(AND(B1313&gt;=_TM1,B1313&lt;=_TM2,OR(TH!L1313="1111",TH!M1313="1111")),TH!D1313,""),"")</f>
        <v/>
      </c>
      <c r="B1313" s="568" t="str">
        <f t="shared" si="141"/>
        <v/>
      </c>
      <c r="C1313" s="349"/>
      <c r="D1313" s="349"/>
      <c r="E1313" s="581"/>
      <c r="F1313" s="279"/>
      <c r="G1313" s="348"/>
      <c r="H1313" s="506"/>
      <c r="I1313" s="340"/>
      <c r="J1313" s="340"/>
      <c r="K1313" s="569">
        <f t="shared" si="140"/>
        <v>0</v>
      </c>
      <c r="L1313" s="570"/>
      <c r="M1313" s="570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/>
      </c>
      <c r="AA1313" s="572"/>
      <c r="AC1313" s="539"/>
      <c r="AD1313" s="539"/>
      <c r="AE1313" s="539"/>
    </row>
    <row r="1314" spans="1:31" s="573" customFormat="1" ht="15.75" customHeight="1">
      <c r="A1314" s="567" t="str">
        <f>IF(B1314&lt;&gt;"",IF(AND(B1314&gt;=_TM1,B1314&lt;=_TM2,OR(TH!L1314="1111",TH!M1314="1111")),TH!D1314,""),"")</f>
        <v/>
      </c>
      <c r="B1314" s="568" t="str">
        <f t="shared" si="141"/>
        <v/>
      </c>
      <c r="C1314" s="349"/>
      <c r="D1314" s="349"/>
      <c r="E1314" s="581"/>
      <c r="F1314" s="277"/>
      <c r="G1314" s="348"/>
      <c r="H1314" s="506"/>
      <c r="I1314" s="340"/>
      <c r="J1314" s="340"/>
      <c r="K1314" s="569">
        <f t="shared" si="140"/>
        <v>0</v>
      </c>
      <c r="L1314" s="570"/>
      <c r="M1314" s="570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/>
      </c>
      <c r="AA1314" s="572"/>
      <c r="AC1314" s="539"/>
      <c r="AD1314" s="539"/>
      <c r="AE1314" s="539"/>
    </row>
    <row r="1315" spans="1:31" s="573" customFormat="1" ht="15.75" customHeight="1">
      <c r="A1315" s="567" t="str">
        <f>IF(B1315&lt;&gt;"",IF(AND(B1315&gt;=_TM1,B1315&lt;=_TM2,OR(TH!L1315="1111",TH!M1315="1111")),TH!D1315,""),"")</f>
        <v/>
      </c>
      <c r="B1315" s="568" t="str">
        <f t="shared" si="141"/>
        <v/>
      </c>
      <c r="C1315" s="349"/>
      <c r="D1315" s="349"/>
      <c r="E1315" s="581"/>
      <c r="F1315" s="277"/>
      <c r="G1315" s="348"/>
      <c r="H1315" s="506"/>
      <c r="I1315" s="340"/>
      <c r="J1315" s="340"/>
      <c r="K1315" s="569">
        <f t="shared" si="140"/>
        <v>0</v>
      </c>
      <c r="L1315" s="570"/>
      <c r="M1315" s="570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/>
      </c>
      <c r="AA1315" s="572"/>
      <c r="AC1315" s="539"/>
      <c r="AD1315" s="539"/>
      <c r="AE1315" s="539"/>
    </row>
    <row r="1316" spans="1:31" s="573" customFormat="1" ht="15.75" customHeight="1">
      <c r="A1316" s="567" t="str">
        <f>IF(B1316&lt;&gt;"",IF(AND(B1316&gt;=_TM1,B1316&lt;=_TM2,OR(TH!L1316="1111",TH!M1316="1111")),TH!D1316,""),"")</f>
        <v/>
      </c>
      <c r="B1316" s="568" t="str">
        <f t="shared" si="141"/>
        <v/>
      </c>
      <c r="C1316" s="349"/>
      <c r="D1316" s="349"/>
      <c r="E1316" s="581"/>
      <c r="F1316" s="277"/>
      <c r="G1316" s="348"/>
      <c r="H1316" s="506"/>
      <c r="I1316" s="340"/>
      <c r="J1316" s="340"/>
      <c r="K1316" s="579"/>
      <c r="L1316" s="571"/>
      <c r="M1316" s="570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/>
      </c>
      <c r="AA1316" s="572"/>
      <c r="AC1316" s="539"/>
      <c r="AD1316" s="539"/>
      <c r="AE1316" s="539"/>
    </row>
    <row r="1317" spans="1:31" s="573" customFormat="1" ht="15.75" customHeight="1">
      <c r="A1317" s="567" t="str">
        <f>IF(B1317&lt;&gt;"",IF(AND(B1317&gt;=_TM1,B1317&lt;=_TM2,OR(TH!L1317="1111",TH!M1317="1111")),TH!D1317,""),"")</f>
        <v/>
      </c>
      <c r="B1317" s="568" t="str">
        <f t="shared" si="141"/>
        <v/>
      </c>
      <c r="C1317" s="349"/>
      <c r="D1317" s="349"/>
      <c r="E1317" s="581"/>
      <c r="F1317" s="279"/>
      <c r="G1317" s="348"/>
      <c r="H1317" s="506"/>
      <c r="I1317" s="340"/>
      <c r="J1317" s="340"/>
      <c r="K1317" s="579"/>
      <c r="L1317" s="570"/>
      <c r="M1317" s="570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/>
      </c>
      <c r="AA1317" s="572"/>
      <c r="AC1317" s="539"/>
      <c r="AD1317" s="539"/>
      <c r="AE1317" s="539"/>
    </row>
    <row r="1318" spans="1:31" s="573" customFormat="1" ht="15.75" customHeight="1">
      <c r="A1318" s="567" t="str">
        <f>IF(B1318&lt;&gt;"",IF(AND(B1318&gt;=_TM1,B1318&lt;=_TM2,OR(TH!L1318="1111",TH!M1318="1111")),TH!D1318,""),"")</f>
        <v/>
      </c>
      <c r="B1318" s="568" t="str">
        <f t="shared" si="141"/>
        <v/>
      </c>
      <c r="C1318" s="349"/>
      <c r="D1318" s="349"/>
      <c r="E1318" s="581"/>
      <c r="F1318" s="279"/>
      <c r="G1318" s="348"/>
      <c r="H1318" s="507"/>
      <c r="I1318" s="340"/>
      <c r="J1318" s="340"/>
      <c r="K1318" s="579"/>
      <c r="L1318" s="570"/>
      <c r="M1318" s="570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/>
      </c>
      <c r="AA1318" s="572"/>
      <c r="AC1318" s="539"/>
      <c r="AD1318" s="539"/>
      <c r="AE1318" s="539"/>
    </row>
    <row r="1319" spans="1:31" s="573" customFormat="1" ht="15.75" customHeight="1">
      <c r="A1319" s="567" t="str">
        <f>IF(B1319&lt;&gt;"",IF(AND(B1319&gt;=_TM1,B1319&lt;=_TM2,OR(TH!L1319="1111",TH!M1319="1111")),TH!D1319,""),"")</f>
        <v/>
      </c>
      <c r="B1319" s="568" t="str">
        <f t="shared" si="141"/>
        <v/>
      </c>
      <c r="C1319" s="349"/>
      <c r="D1319" s="349"/>
      <c r="E1319" s="581"/>
      <c r="F1319" s="277"/>
      <c r="G1319" s="348"/>
      <c r="H1319" s="506"/>
      <c r="I1319" s="340"/>
      <c r="J1319" s="340"/>
      <c r="K1319" s="579"/>
      <c r="L1319" s="570"/>
      <c r="M1319" s="570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/>
      </c>
      <c r="AA1319" s="572"/>
      <c r="AC1319" s="539"/>
      <c r="AD1319" s="539"/>
      <c r="AE1319" s="539"/>
    </row>
    <row r="1320" spans="1:31" s="573" customFormat="1" ht="15.75" customHeight="1">
      <c r="A1320" s="567" t="str">
        <f>IF(B1320&lt;&gt;"",IF(AND(B1320&gt;=_TM1,B1320&lt;=_TM2,OR(TH!L1320="1111",TH!M1320="1111")),TH!D1320,""),"")</f>
        <v/>
      </c>
      <c r="B1320" s="568" t="str">
        <f t="shared" si="141"/>
        <v/>
      </c>
      <c r="C1320" s="349"/>
      <c r="D1320" s="349"/>
      <c r="E1320" s="581"/>
      <c r="F1320" s="277"/>
      <c r="G1320" s="348"/>
      <c r="H1320" s="506"/>
      <c r="I1320" s="340"/>
      <c r="J1320" s="340"/>
      <c r="K1320" s="579"/>
      <c r="L1320" s="571"/>
      <c r="M1320" s="570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/>
      </c>
      <c r="AA1320" s="572"/>
      <c r="AC1320" s="539"/>
      <c r="AD1320" s="539"/>
      <c r="AE1320" s="539"/>
    </row>
    <row r="1321" spans="1:31" s="573" customFormat="1" ht="15.75" customHeight="1">
      <c r="A1321" s="567" t="str">
        <f>IF(B1321&lt;&gt;"",IF(AND(B1321&gt;=_TM1,B1321&lt;=_TM2,OR(TH!L1321="1111",TH!M1321="1111")),TH!D1321,""),"")</f>
        <v/>
      </c>
      <c r="B1321" s="568" t="str">
        <f t="shared" si="141"/>
        <v/>
      </c>
      <c r="C1321" s="349"/>
      <c r="D1321" s="574"/>
      <c r="E1321" s="349"/>
      <c r="F1321" s="279"/>
      <c r="G1321" s="578"/>
      <c r="H1321" s="507"/>
      <c r="I1321" s="340"/>
      <c r="J1321" s="340"/>
      <c r="K1321" s="569"/>
      <c r="L1321" s="576"/>
      <c r="M1321" s="576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/>
      </c>
      <c r="AA1321" s="572"/>
      <c r="AC1321" s="539"/>
      <c r="AD1321" s="539"/>
    </row>
    <row r="1322" spans="1:31" s="573" customFormat="1" ht="15.75" customHeight="1">
      <c r="A1322" s="567" t="str">
        <f>IF(B1322&lt;&gt;"",IF(AND(B1322&gt;=_TM1,B1322&lt;=_TM2,OR(TH!L1322="1111",TH!M1322="1111")),TH!D1322,""),"")</f>
        <v/>
      </c>
      <c r="B1322" s="568" t="str">
        <f t="shared" si="141"/>
        <v/>
      </c>
      <c r="C1322" s="349"/>
      <c r="D1322" s="574"/>
      <c r="E1322" s="349"/>
      <c r="F1322" s="279"/>
      <c r="G1322" s="578"/>
      <c r="H1322" s="507"/>
      <c r="I1322" s="340"/>
      <c r="J1322" s="340"/>
      <c r="K1322" s="569"/>
      <c r="L1322" s="576"/>
      <c r="M1322" s="576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/>
      </c>
      <c r="AA1322" s="572"/>
    </row>
    <row r="1323" spans="1:31" s="573" customFormat="1" ht="15.75" customHeight="1">
      <c r="A1323" s="567" t="str">
        <f>IF(B1323&lt;&gt;"",IF(AND(B1323&gt;=_TM1,B1323&lt;=_TM2,OR(TH!L1323="1111",TH!M1323="1111")),TH!D1323,""),"")</f>
        <v/>
      </c>
      <c r="B1323" s="568" t="str">
        <f t="shared" si="141"/>
        <v/>
      </c>
      <c r="C1323" s="349"/>
      <c r="D1323" s="574"/>
      <c r="E1323" s="349"/>
      <c r="F1323" s="279"/>
      <c r="G1323" s="578"/>
      <c r="H1323" s="507"/>
      <c r="I1323" s="340"/>
      <c r="J1323" s="340"/>
      <c r="K1323" s="569"/>
      <c r="L1323" s="576"/>
      <c r="M1323" s="576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/>
      </c>
      <c r="AA1323" s="572"/>
    </row>
    <row r="1324" spans="1:31" s="573" customFormat="1" ht="15.75" customHeight="1">
      <c r="A1324" s="567" t="str">
        <f>IF(B1324&lt;&gt;"",IF(AND(B1324&gt;=_TM1,B1324&lt;=_TM2,OR(TH!L1324="1111",TH!M1324="1111")),TH!D1324,""),"")</f>
        <v/>
      </c>
      <c r="B1324" s="568" t="str">
        <f t="shared" si="141"/>
        <v/>
      </c>
      <c r="C1324" s="349"/>
      <c r="D1324" s="574"/>
      <c r="E1324" s="349"/>
      <c r="F1324" s="279"/>
      <c r="G1324" s="578"/>
      <c r="H1324" s="507"/>
      <c r="I1324" s="340"/>
      <c r="J1324" s="340"/>
      <c r="K1324" s="569"/>
      <c r="L1324" s="576"/>
      <c r="M1324" s="576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/>
      </c>
      <c r="AA1324" s="572"/>
    </row>
    <row r="1325" spans="1:31" s="573" customFormat="1" ht="15.75" customHeight="1">
      <c r="A1325" s="567" t="str">
        <f>IF(B1325&lt;&gt;"",IF(AND(B1325&gt;=_TM1,B1325&lt;=_TM2,OR(TH!L1325="1111",TH!M1325="1111")),TH!D1325,""),"")</f>
        <v/>
      </c>
      <c r="B1325" s="568" t="str">
        <f t="shared" si="141"/>
        <v/>
      </c>
      <c r="C1325" s="349"/>
      <c r="D1325" s="574"/>
      <c r="E1325" s="349"/>
      <c r="F1325" s="279"/>
      <c r="G1325" s="578"/>
      <c r="H1325" s="507"/>
      <c r="I1325" s="340"/>
      <c r="J1325" s="340"/>
      <c r="K1325" s="569"/>
      <c r="L1325" s="576"/>
      <c r="M1325" s="576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/>
      </c>
      <c r="AA1325" s="572"/>
      <c r="AC1325" s="539"/>
      <c r="AD1325" s="539"/>
    </row>
    <row r="1326" spans="1:31" s="573" customFormat="1" ht="15.75" customHeight="1">
      <c r="A1326" s="567" t="str">
        <f>IF(B1326&lt;&gt;"",IF(AND(B1326&gt;=_TM1,B1326&lt;=_TM2,OR(TH!L1326="1111",TH!M1326="1111")),TH!D1326,""),"")</f>
        <v/>
      </c>
      <c r="B1326" s="568" t="str">
        <f t="shared" si="141"/>
        <v/>
      </c>
      <c r="C1326" s="349"/>
      <c r="D1326" s="574"/>
      <c r="E1326" s="349"/>
      <c r="F1326" s="279"/>
      <c r="G1326" s="578"/>
      <c r="H1326" s="507"/>
      <c r="I1326" s="340"/>
      <c r="J1326" s="340"/>
      <c r="K1326" s="569"/>
      <c r="L1326" s="576"/>
      <c r="M1326" s="576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/>
      </c>
      <c r="AA1326" s="572"/>
    </row>
    <row r="1327" spans="1:31" s="573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si="141"/>
        <v/>
      </c>
      <c r="C1327" s="349"/>
      <c r="D1327" s="574"/>
      <c r="E1327" s="349"/>
      <c r="F1327" s="279"/>
      <c r="G1327" s="578"/>
      <c r="H1327" s="507"/>
      <c r="I1327" s="340"/>
      <c r="J1327" s="340"/>
      <c r="K1327" s="569"/>
      <c r="L1327" s="576"/>
      <c r="M1327" s="576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</row>
    <row r="1328" spans="1:31" s="573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41"/>
        <v/>
      </c>
      <c r="C1328" s="349"/>
      <c r="D1328" s="574"/>
      <c r="E1328" s="349"/>
      <c r="F1328" s="279"/>
      <c r="G1328" s="578"/>
      <c r="H1328" s="507"/>
      <c r="I1328" s="340"/>
      <c r="J1328" s="340"/>
      <c r="K1328" s="569"/>
      <c r="L1328" s="576"/>
      <c r="M1328" s="576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</row>
    <row r="1329" spans="1:31" s="573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41"/>
        <v/>
      </c>
      <c r="C1329" s="349"/>
      <c r="D1329" s="574"/>
      <c r="E1329" s="349"/>
      <c r="F1329" s="279"/>
      <c r="G1329" s="578"/>
      <c r="H1329" s="507"/>
      <c r="I1329" s="340"/>
      <c r="J1329" s="340"/>
      <c r="K1329" s="569"/>
      <c r="L1329" s="576"/>
      <c r="M1329" s="576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</row>
    <row r="1330" spans="1:31" s="573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41"/>
        <v/>
      </c>
      <c r="C1330" s="349"/>
      <c r="D1330" s="574"/>
      <c r="E1330" s="349"/>
      <c r="F1330" s="279"/>
      <c r="G1330" s="578"/>
      <c r="H1330" s="507"/>
      <c r="I1330" s="340"/>
      <c r="J1330" s="340"/>
      <c r="K1330" s="569"/>
      <c r="L1330" s="576"/>
      <c r="M1330" s="576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</row>
    <row r="1331" spans="1:31" s="573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41"/>
        <v/>
      </c>
      <c r="C1331" s="349"/>
      <c r="D1331" s="574"/>
      <c r="E1331" s="349"/>
      <c r="F1331" s="279"/>
      <c r="G1331" s="578"/>
      <c r="H1331" s="507"/>
      <c r="I1331" s="340"/>
      <c r="J1331" s="340"/>
      <c r="K1331" s="569"/>
      <c r="L1331" s="576"/>
      <c r="M1331" s="576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</row>
    <row r="1332" spans="1:31" s="573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41"/>
        <v/>
      </c>
      <c r="C1332" s="349"/>
      <c r="D1332" s="574"/>
      <c r="E1332" s="349"/>
      <c r="F1332" s="279"/>
      <c r="G1332" s="578"/>
      <c r="H1332" s="507"/>
      <c r="I1332" s="340"/>
      <c r="J1332" s="340"/>
      <c r="K1332" s="569"/>
      <c r="L1332" s="576"/>
      <c r="M1332" s="576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  <c r="AC1332" s="539"/>
      <c r="AD1332" s="539"/>
    </row>
    <row r="1333" spans="1:31" s="573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41"/>
        <v/>
      </c>
      <c r="C1333" s="349"/>
      <c r="D1333" s="574"/>
      <c r="E1333" s="349"/>
      <c r="F1333" s="279"/>
      <c r="G1333" s="578"/>
      <c r="H1333" s="507"/>
      <c r="I1333" s="340"/>
      <c r="J1333" s="340"/>
      <c r="K1333" s="569"/>
      <c r="L1333" s="576"/>
      <c r="M1333" s="576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C1333" s="539"/>
      <c r="AD1333" s="539"/>
      <c r="AE1333" s="539"/>
    </row>
    <row r="1334" spans="1:31" s="573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41"/>
        <v/>
      </c>
      <c r="C1334" s="349"/>
      <c r="D1334" s="574"/>
      <c r="E1334" s="349"/>
      <c r="F1334" s="279"/>
      <c r="G1334" s="578"/>
      <c r="H1334" s="507"/>
      <c r="I1334" s="340"/>
      <c r="J1334" s="340"/>
      <c r="K1334" s="569"/>
      <c r="L1334" s="576"/>
      <c r="M1334" s="576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  <c r="AC1334" s="539"/>
      <c r="AD1334" s="539"/>
      <c r="AE1334" s="539"/>
    </row>
    <row r="1335" spans="1:31" s="573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41"/>
        <v/>
      </c>
      <c r="C1335" s="349"/>
      <c r="D1335" s="574"/>
      <c r="E1335" s="349"/>
      <c r="F1335" s="279"/>
      <c r="G1335" s="578"/>
      <c r="H1335" s="507"/>
      <c r="I1335" s="340"/>
      <c r="J1335" s="340"/>
      <c r="K1335" s="569"/>
      <c r="L1335" s="576"/>
      <c r="M1335" s="576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  <c r="AC1335" s="539"/>
      <c r="AD1335" s="539"/>
      <c r="AE1335" s="539"/>
    </row>
    <row r="1336" spans="1:31" s="573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41"/>
        <v/>
      </c>
      <c r="C1336" s="349"/>
      <c r="D1336" s="574"/>
      <c r="E1336" s="349"/>
      <c r="F1336" s="279"/>
      <c r="G1336" s="578"/>
      <c r="H1336" s="507"/>
      <c r="I1336" s="340"/>
      <c r="J1336" s="340"/>
      <c r="K1336" s="569"/>
      <c r="L1336" s="576"/>
      <c r="M1336" s="576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  <c r="AC1336" s="539"/>
      <c r="AD1336" s="539"/>
      <c r="AE1336" s="539"/>
    </row>
    <row r="1337" spans="1:31" s="573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41"/>
        <v/>
      </c>
      <c r="C1337" s="349"/>
      <c r="D1337" s="574"/>
      <c r="E1337" s="349"/>
      <c r="F1337" s="279"/>
      <c r="G1337" s="578"/>
      <c r="H1337" s="507"/>
      <c r="I1337" s="340"/>
      <c r="J1337" s="340"/>
      <c r="K1337" s="569"/>
      <c r="L1337" s="576"/>
      <c r="M1337" s="576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  <c r="AC1337" s="539"/>
      <c r="AD1337" s="539"/>
      <c r="AE1337" s="539"/>
    </row>
    <row r="1338" spans="1:31" s="573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41"/>
        <v/>
      </c>
      <c r="C1338" s="349"/>
      <c r="D1338" s="574"/>
      <c r="E1338" s="349"/>
      <c r="F1338" s="279"/>
      <c r="G1338" s="578"/>
      <c r="H1338" s="507"/>
      <c r="I1338" s="340"/>
      <c r="J1338" s="340"/>
      <c r="K1338" s="569"/>
      <c r="L1338" s="576"/>
      <c r="M1338" s="576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  <c r="AC1338" s="539"/>
      <c r="AD1338" s="539"/>
    </row>
    <row r="1339" spans="1:31" s="573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41"/>
        <v/>
      </c>
      <c r="C1339" s="349"/>
      <c r="D1339" s="574"/>
      <c r="E1339" s="349"/>
      <c r="F1339" s="279"/>
      <c r="G1339" s="578"/>
      <c r="H1339" s="507"/>
      <c r="I1339" s="340"/>
      <c r="J1339" s="340"/>
      <c r="K1339" s="569"/>
      <c r="L1339" s="576"/>
      <c r="M1339" s="576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  <c r="AC1339" s="539"/>
      <c r="AD1339" s="539"/>
    </row>
    <row r="1340" spans="1:31" s="573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41"/>
        <v/>
      </c>
      <c r="C1340" s="349"/>
      <c r="D1340" s="574"/>
      <c r="E1340" s="349"/>
      <c r="F1340" s="279"/>
      <c r="G1340" s="578"/>
      <c r="H1340" s="507"/>
      <c r="I1340" s="340"/>
      <c r="J1340" s="340"/>
      <c r="K1340" s="569"/>
      <c r="L1340" s="576"/>
      <c r="M1340" s="576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C1340" s="539"/>
      <c r="AD1340" s="539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41"/>
        <v/>
      </c>
      <c r="C1341" s="349"/>
      <c r="D1341" s="574"/>
      <c r="E1341" s="349"/>
      <c r="F1341" s="279"/>
      <c r="G1341" s="578"/>
      <c r="H1341" s="507"/>
      <c r="I1341" s="340"/>
      <c r="J1341" s="340"/>
      <c r="K1341" s="569"/>
      <c r="L1341" s="576"/>
      <c r="M1341" s="576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41"/>
        <v/>
      </c>
      <c r="C1342" s="349"/>
      <c r="D1342" s="574"/>
      <c r="E1342" s="349"/>
      <c r="F1342" s="279"/>
      <c r="G1342" s="578"/>
      <c r="H1342" s="507"/>
      <c r="I1342" s="340"/>
      <c r="J1342" s="340"/>
      <c r="K1342" s="569"/>
      <c r="L1342" s="576"/>
      <c r="M1342" s="576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41"/>
        <v/>
      </c>
      <c r="C1343" s="349"/>
      <c r="D1343" s="574"/>
      <c r="E1343" s="349"/>
      <c r="F1343" s="279"/>
      <c r="G1343" s="578"/>
      <c r="H1343" s="507"/>
      <c r="I1343" s="340"/>
      <c r="J1343" s="340"/>
      <c r="K1343" s="569"/>
      <c r="L1343" s="576"/>
      <c r="M1343" s="576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41"/>
        <v/>
      </c>
      <c r="C1344" s="349"/>
      <c r="D1344" s="574"/>
      <c r="E1344" s="349"/>
      <c r="F1344" s="279"/>
      <c r="G1344" s="578"/>
      <c r="H1344" s="507"/>
      <c r="I1344" s="340"/>
      <c r="J1344" s="340"/>
      <c r="K1344" s="569"/>
      <c r="L1344" s="576"/>
      <c r="M1344" s="576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41"/>
        <v/>
      </c>
      <c r="C1345" s="349"/>
      <c r="D1345" s="574"/>
      <c r="E1345" s="349"/>
      <c r="F1345" s="279"/>
      <c r="G1345" s="578"/>
      <c r="H1345" s="507"/>
      <c r="I1345" s="340"/>
      <c r="J1345" s="340"/>
      <c r="K1345" s="569"/>
      <c r="L1345" s="576"/>
      <c r="M1345" s="576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41"/>
        <v/>
      </c>
      <c r="C1346" s="349"/>
      <c r="D1346" s="574"/>
      <c r="E1346" s="349"/>
      <c r="F1346" s="279"/>
      <c r="G1346" s="578"/>
      <c r="H1346" s="507"/>
      <c r="I1346" s="340"/>
      <c r="J1346" s="340"/>
      <c r="K1346" s="569"/>
      <c r="L1346" s="576"/>
      <c r="M1346" s="576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41"/>
        <v/>
      </c>
      <c r="C1347" s="349"/>
      <c r="D1347" s="574"/>
      <c r="E1347" s="349"/>
      <c r="F1347" s="279"/>
      <c r="G1347" s="578"/>
      <c r="H1347" s="507"/>
      <c r="I1347" s="340"/>
      <c r="J1347" s="340"/>
      <c r="K1347" s="569"/>
      <c r="L1347" s="576"/>
      <c r="M1347" s="576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41"/>
        <v/>
      </c>
      <c r="C1348" s="349"/>
      <c r="D1348" s="574"/>
      <c r="E1348" s="349"/>
      <c r="F1348" s="279"/>
      <c r="G1348" s="578"/>
      <c r="H1348" s="507"/>
      <c r="I1348" s="340"/>
      <c r="J1348" s="340"/>
      <c r="K1348" s="569"/>
      <c r="L1348" s="576"/>
      <c r="M1348" s="576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41"/>
        <v/>
      </c>
      <c r="C1349" s="349"/>
      <c r="D1349" s="574"/>
      <c r="E1349" s="349"/>
      <c r="F1349" s="279"/>
      <c r="G1349" s="578"/>
      <c r="H1349" s="507"/>
      <c r="I1349" s="340"/>
      <c r="J1349" s="340"/>
      <c r="K1349" s="569"/>
      <c r="L1349" s="576"/>
      <c r="M1349" s="576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41"/>
        <v/>
      </c>
      <c r="C1350" s="349"/>
      <c r="D1350" s="574"/>
      <c r="E1350" s="349"/>
      <c r="F1350" s="279"/>
      <c r="G1350" s="578"/>
      <c r="H1350" s="507"/>
      <c r="I1350" s="340"/>
      <c r="J1350" s="340"/>
      <c r="K1350" s="569"/>
      <c r="L1350" s="576"/>
      <c r="M1350" s="576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  <c r="AC1350" s="539"/>
      <c r="AD1350" s="539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41"/>
        <v/>
      </c>
      <c r="C1351" s="349"/>
      <c r="D1351" s="574"/>
      <c r="E1351" s="349"/>
      <c r="F1351" s="279"/>
      <c r="G1351" s="578"/>
      <c r="H1351" s="507"/>
      <c r="I1351" s="340"/>
      <c r="J1351" s="340"/>
      <c r="K1351" s="569"/>
      <c r="L1351" s="576"/>
      <c r="M1351" s="576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  <c r="AC1351" s="539"/>
      <c r="AD1351" s="539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41"/>
        <v/>
      </c>
      <c r="C1352" s="349"/>
      <c r="D1352" s="574"/>
      <c r="E1352" s="349"/>
      <c r="F1352" s="279"/>
      <c r="G1352" s="578"/>
      <c r="H1352" s="507"/>
      <c r="I1352" s="340"/>
      <c r="J1352" s="340"/>
      <c r="K1352" s="569"/>
      <c r="L1352" s="576"/>
      <c r="M1352" s="576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41"/>
        <v/>
      </c>
      <c r="C1353" s="349"/>
      <c r="D1353" s="574"/>
      <c r="E1353" s="349"/>
      <c r="F1353" s="279"/>
      <c r="G1353" s="578"/>
      <c r="H1353" s="507"/>
      <c r="I1353" s="340"/>
      <c r="J1353" s="340"/>
      <c r="K1353" s="569"/>
      <c r="L1353" s="576"/>
      <c r="M1353" s="576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41"/>
        <v/>
      </c>
      <c r="C1354" s="349"/>
      <c r="D1354" s="574"/>
      <c r="E1354" s="349"/>
      <c r="F1354" s="279"/>
      <c r="G1354" s="578"/>
      <c r="H1354" s="507"/>
      <c r="I1354" s="340"/>
      <c r="J1354" s="340"/>
      <c r="K1354" s="569"/>
      <c r="L1354" s="576"/>
      <c r="M1354" s="576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41"/>
        <v/>
      </c>
      <c r="C1355" s="349"/>
      <c r="D1355" s="574"/>
      <c r="E1355" s="349"/>
      <c r="F1355" s="279"/>
      <c r="G1355" s="578"/>
      <c r="H1355" s="507"/>
      <c r="I1355" s="340"/>
      <c r="J1355" s="340"/>
      <c r="K1355" s="569"/>
      <c r="L1355" s="576"/>
      <c r="M1355" s="576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C1355" s="539"/>
      <c r="AD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41"/>
        <v/>
      </c>
      <c r="C1356" s="349"/>
      <c r="D1356" s="574"/>
      <c r="E1356" s="349"/>
      <c r="F1356" s="279"/>
      <c r="G1356" s="578"/>
      <c r="H1356" s="507"/>
      <c r="I1356" s="340"/>
      <c r="J1356" s="340"/>
      <c r="K1356" s="569"/>
      <c r="L1356" s="576"/>
      <c r="M1356" s="576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E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41"/>
        <v/>
      </c>
      <c r="C1357" s="349"/>
      <c r="D1357" s="574"/>
      <c r="E1357" s="349"/>
      <c r="F1357" s="279"/>
      <c r="G1357" s="578"/>
      <c r="H1357" s="507"/>
      <c r="I1357" s="340"/>
      <c r="J1357" s="340"/>
      <c r="K1357" s="569"/>
      <c r="L1357" s="576"/>
      <c r="M1357" s="576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E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41"/>
        <v/>
      </c>
      <c r="C1358" s="349"/>
      <c r="D1358" s="574"/>
      <c r="E1358" s="349"/>
      <c r="F1358" s="279"/>
      <c r="G1358" s="578"/>
      <c r="H1358" s="507"/>
      <c r="I1358" s="340"/>
      <c r="J1358" s="340"/>
      <c r="K1358" s="569"/>
      <c r="L1358" s="576"/>
      <c r="M1358" s="576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  <c r="AE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41"/>
        <v/>
      </c>
      <c r="C1359" s="349"/>
      <c r="D1359" s="574"/>
      <c r="E1359" s="349"/>
      <c r="F1359" s="279"/>
      <c r="G1359" s="578"/>
      <c r="H1359" s="507"/>
      <c r="I1359" s="340"/>
      <c r="J1359" s="340"/>
      <c r="K1359" s="569"/>
      <c r="L1359" s="576"/>
      <c r="M1359" s="576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  <c r="AE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41"/>
        <v/>
      </c>
      <c r="C1360" s="349"/>
      <c r="D1360" s="574"/>
      <c r="E1360" s="349"/>
      <c r="F1360" s="279"/>
      <c r="G1360" s="578"/>
      <c r="H1360" s="507"/>
      <c r="I1360" s="340"/>
      <c r="J1360" s="340"/>
      <c r="K1360" s="569"/>
      <c r="L1360" s="576"/>
      <c r="M1360" s="576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  <c r="AE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41"/>
        <v/>
      </c>
      <c r="C1361" s="349"/>
      <c r="D1361" s="574"/>
      <c r="E1361" s="349"/>
      <c r="F1361" s="279"/>
      <c r="G1361" s="578"/>
      <c r="H1361" s="507"/>
      <c r="I1361" s="340"/>
      <c r="J1361" s="340"/>
      <c r="K1361" s="569"/>
      <c r="L1361" s="576"/>
      <c r="M1361" s="576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C1361" s="539"/>
      <c r="AD1361" s="539"/>
      <c r="AE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ref="B1362:B1425" si="142">IF(C1362&lt;&gt;"",MONTH(C1362),"")</f>
        <v/>
      </c>
      <c r="C1362" s="349"/>
      <c r="D1362" s="574"/>
      <c r="E1362" s="349"/>
      <c r="F1362" s="279"/>
      <c r="G1362" s="578"/>
      <c r="H1362" s="507"/>
      <c r="I1362" s="340"/>
      <c r="J1362" s="340"/>
      <c r="K1362" s="569"/>
      <c r="L1362" s="576"/>
      <c r="M1362" s="576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  <c r="AE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42"/>
        <v/>
      </c>
      <c r="C1363" s="349"/>
      <c r="D1363" s="574"/>
      <c r="E1363" s="349"/>
      <c r="F1363" s="279"/>
      <c r="G1363" s="578"/>
      <c r="H1363" s="507"/>
      <c r="I1363" s="340"/>
      <c r="J1363" s="340"/>
      <c r="K1363" s="569"/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C1363" s="539"/>
      <c r="AD1363" s="539"/>
      <c r="AE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42"/>
        <v/>
      </c>
      <c r="C1364" s="349"/>
      <c r="D1364" s="574"/>
      <c r="E1364" s="349"/>
      <c r="F1364" s="279"/>
      <c r="G1364" s="578"/>
      <c r="H1364" s="507"/>
      <c r="I1364" s="340"/>
      <c r="J1364" s="340"/>
      <c r="K1364" s="569"/>
      <c r="L1364" s="576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42"/>
        <v/>
      </c>
      <c r="C1365" s="349"/>
      <c r="D1365" s="574"/>
      <c r="E1365" s="349"/>
      <c r="F1365" s="279"/>
      <c r="G1365" s="578"/>
      <c r="H1365" s="507"/>
      <c r="I1365" s="340"/>
      <c r="J1365" s="340"/>
      <c r="K1365" s="569"/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42"/>
        <v/>
      </c>
      <c r="C1366" s="349"/>
      <c r="D1366" s="574"/>
      <c r="E1366" s="349"/>
      <c r="F1366" s="279"/>
      <c r="G1366" s="578"/>
      <c r="H1366" s="507"/>
      <c r="I1366" s="340"/>
      <c r="J1366" s="340"/>
      <c r="K1366" s="569"/>
      <c r="L1366" s="576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E1366" s="539"/>
    </row>
    <row r="1367" spans="1:31" s="573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42"/>
        <v/>
      </c>
      <c r="C1367" s="349"/>
      <c r="D1367" s="574"/>
      <c r="E1367" s="349"/>
      <c r="F1367" s="279"/>
      <c r="G1367" s="578"/>
      <c r="H1367" s="507"/>
      <c r="I1367" s="340"/>
      <c r="J1367" s="340"/>
      <c r="K1367" s="569"/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C1367" s="539"/>
      <c r="AD1367" s="539"/>
      <c r="AE1367" s="539"/>
    </row>
    <row r="1368" spans="1:31" s="573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42"/>
        <v/>
      </c>
      <c r="C1368" s="349"/>
      <c r="D1368" s="574"/>
      <c r="E1368" s="349"/>
      <c r="F1368" s="279"/>
      <c r="G1368" s="578"/>
      <c r="H1368" s="507"/>
      <c r="I1368" s="340"/>
      <c r="J1368" s="340"/>
      <c r="K1368" s="569"/>
      <c r="L1368" s="576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C1368" s="539"/>
      <c r="AD1368" s="539"/>
      <c r="AE1368" s="539"/>
    </row>
    <row r="1369" spans="1:31" s="573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42"/>
        <v/>
      </c>
      <c r="C1369" s="349"/>
      <c r="D1369" s="574"/>
      <c r="E1369" s="349"/>
      <c r="F1369" s="279"/>
      <c r="G1369" s="578"/>
      <c r="H1369" s="507"/>
      <c r="I1369" s="340"/>
      <c r="J1369" s="340"/>
      <c r="K1369" s="569"/>
      <c r="L1369" s="576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C1369" s="539"/>
      <c r="AD1369" s="539"/>
      <c r="AE1369" s="539"/>
    </row>
    <row r="1370" spans="1:31" s="573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142"/>
        <v/>
      </c>
      <c r="C1370" s="349"/>
      <c r="D1370" s="574"/>
      <c r="E1370" s="349"/>
      <c r="F1370" s="279"/>
      <c r="G1370" s="578"/>
      <c r="H1370" s="507"/>
      <c r="I1370" s="340"/>
      <c r="J1370" s="340"/>
      <c r="K1370" s="569"/>
      <c r="L1370" s="576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C1370" s="539"/>
      <c r="AD1370" s="539"/>
      <c r="AE1370" s="539"/>
    </row>
    <row r="1371" spans="1:31" s="573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42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/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C1371" s="539"/>
      <c r="AD1371" s="539"/>
      <c r="AE1371" s="539"/>
    </row>
    <row r="1372" spans="1:31" s="573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42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/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C1372" s="539"/>
      <c r="AD1372" s="539"/>
      <c r="AE1372" s="539"/>
    </row>
    <row r="1373" spans="1:31" s="573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42"/>
        <v/>
      </c>
      <c r="C1373" s="349"/>
      <c r="D1373" s="574"/>
      <c r="E1373" s="349"/>
      <c r="F1373" s="279"/>
      <c r="G1373" s="578"/>
      <c r="H1373" s="507"/>
      <c r="I1373" s="340"/>
      <c r="J1373" s="340"/>
      <c r="K1373" s="569"/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C1373" s="539"/>
      <c r="AD1373" s="539"/>
      <c r="AE1373" s="539"/>
    </row>
    <row r="1374" spans="1:31" s="573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42"/>
        <v/>
      </c>
      <c r="C1374" s="349"/>
      <c r="D1374" s="574"/>
      <c r="E1374" s="349"/>
      <c r="F1374" s="279"/>
      <c r="G1374" s="578"/>
      <c r="H1374" s="507"/>
      <c r="I1374" s="340"/>
      <c r="J1374" s="340"/>
      <c r="K1374" s="569"/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C1374" s="539"/>
      <c r="AD1374" s="539"/>
      <c r="AE1374" s="539"/>
    </row>
    <row r="1375" spans="1:31" s="573" customFormat="1" ht="15.75" customHeight="1">
      <c r="A1375" s="567" t="str">
        <f>IF(B1375&lt;&gt;"",IF(AND(B1375&gt;=_TM1,B1375&lt;=_TM2,OR(TH!L1375="1111",TH!M1375="1111")),TH!D1375,""),"")</f>
        <v/>
      </c>
      <c r="B1375" s="568" t="str">
        <f t="shared" si="142"/>
        <v/>
      </c>
      <c r="C1375" s="349"/>
      <c r="D1375" s="574"/>
      <c r="E1375" s="349"/>
      <c r="F1375" s="279"/>
      <c r="G1375" s="578"/>
      <c r="H1375" s="507"/>
      <c r="I1375" s="340"/>
      <c r="J1375" s="340"/>
      <c r="K1375" s="569"/>
      <c r="L1375" s="576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C1375" s="539"/>
      <c r="AD1375" s="539"/>
      <c r="AE1375" s="539"/>
    </row>
    <row r="1376" spans="1:31" s="573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42"/>
        <v/>
      </c>
      <c r="C1376" s="349"/>
      <c r="D1376" s="574"/>
      <c r="E1376" s="349"/>
      <c r="F1376" s="279"/>
      <c r="G1376" s="578"/>
      <c r="H1376" s="507"/>
      <c r="I1376" s="340"/>
      <c r="J1376" s="340"/>
      <c r="K1376" s="569"/>
      <c r="L1376" s="576"/>
      <c r="M1376" s="576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C1376" s="539"/>
      <c r="AD1376" s="539"/>
      <c r="AE1376" s="539"/>
    </row>
    <row r="1377" spans="1:31" s="573" customFormat="1" ht="15.75" customHeight="1">
      <c r="A1377" s="567" t="str">
        <f>IF(B1377&lt;&gt;"",IF(AND(B1377&gt;=_TM1,B1377&lt;=_TM2,OR(TH!L1377="1111",TH!M1377="1111")),TH!D1377,""),"")</f>
        <v/>
      </c>
      <c r="B1377" s="568" t="str">
        <f t="shared" si="142"/>
        <v/>
      </c>
      <c r="C1377" s="349"/>
      <c r="D1377" s="574"/>
      <c r="E1377" s="349"/>
      <c r="F1377" s="279"/>
      <c r="G1377" s="578"/>
      <c r="H1377" s="507"/>
      <c r="I1377" s="340"/>
      <c r="J1377" s="340"/>
      <c r="K1377" s="569"/>
      <c r="L1377" s="576"/>
      <c r="M1377" s="576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C1377" s="539"/>
      <c r="AD1377" s="539"/>
      <c r="AE1377" s="539"/>
    </row>
    <row r="1378" spans="1:31" s="573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42"/>
        <v/>
      </c>
      <c r="C1378" s="349"/>
      <c r="D1378" s="574"/>
      <c r="E1378" s="349"/>
      <c r="F1378" s="279"/>
      <c r="G1378" s="578"/>
      <c r="H1378" s="507"/>
      <c r="I1378" s="340"/>
      <c r="J1378" s="340"/>
      <c r="K1378" s="569"/>
      <c r="L1378" s="576"/>
      <c r="M1378" s="576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C1378" s="539"/>
      <c r="AD1378" s="539"/>
      <c r="AE1378" s="539"/>
    </row>
    <row r="1379" spans="1:31" s="573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42"/>
        <v/>
      </c>
      <c r="C1379" s="349"/>
      <c r="D1379" s="574"/>
      <c r="E1379" s="349"/>
      <c r="F1379" s="279"/>
      <c r="G1379" s="578"/>
      <c r="H1379" s="507"/>
      <c r="I1379" s="340"/>
      <c r="J1379" s="340"/>
      <c r="K1379" s="569"/>
      <c r="L1379" s="576"/>
      <c r="M1379" s="576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C1379" s="539"/>
      <c r="AD1379" s="539"/>
      <c r="AE1379" s="539"/>
    </row>
    <row r="1380" spans="1:31" s="573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42"/>
        <v/>
      </c>
      <c r="C1380" s="349"/>
      <c r="D1380" s="574"/>
      <c r="E1380" s="349"/>
      <c r="F1380" s="279"/>
      <c r="G1380" s="578"/>
      <c r="H1380" s="507"/>
      <c r="I1380" s="340"/>
      <c r="J1380" s="340"/>
      <c r="K1380" s="569"/>
      <c r="L1380" s="576"/>
      <c r="M1380" s="576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C1380" s="539"/>
      <c r="AD1380" s="539"/>
      <c r="AE1380" s="539"/>
    </row>
    <row r="1381" spans="1:31" s="573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42"/>
        <v/>
      </c>
      <c r="C1381" s="349"/>
      <c r="D1381" s="574"/>
      <c r="E1381" s="349"/>
      <c r="F1381" s="279"/>
      <c r="G1381" s="578"/>
      <c r="H1381" s="507"/>
      <c r="I1381" s="340"/>
      <c r="J1381" s="340"/>
      <c r="K1381" s="569"/>
      <c r="L1381" s="576"/>
      <c r="M1381" s="576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C1381" s="539"/>
      <c r="AD1381" s="539"/>
      <c r="AE1381" s="539"/>
    </row>
    <row r="1382" spans="1:31" s="573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42"/>
        <v/>
      </c>
      <c r="C1382" s="349"/>
      <c r="D1382" s="574"/>
      <c r="E1382" s="349"/>
      <c r="F1382" s="279"/>
      <c r="G1382" s="578"/>
      <c r="H1382" s="507"/>
      <c r="I1382" s="340"/>
      <c r="J1382" s="340"/>
      <c r="K1382" s="569"/>
      <c r="L1382" s="576"/>
      <c r="M1382" s="576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C1382" s="539"/>
      <c r="AD1382" s="539"/>
      <c r="AE1382" s="539"/>
    </row>
    <row r="1383" spans="1:31" s="573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42"/>
        <v/>
      </c>
      <c r="C1383" s="349"/>
      <c r="D1383" s="574"/>
      <c r="E1383" s="349"/>
      <c r="F1383" s="279"/>
      <c r="G1383" s="578"/>
      <c r="H1383" s="507"/>
      <c r="I1383" s="340"/>
      <c r="J1383" s="340"/>
      <c r="K1383" s="569"/>
      <c r="L1383" s="576"/>
      <c r="M1383" s="576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C1383" s="539"/>
      <c r="AD1383" s="539"/>
      <c r="AE1383" s="539"/>
    </row>
    <row r="1384" spans="1:31" s="573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42"/>
        <v/>
      </c>
      <c r="C1384" s="349"/>
      <c r="D1384" s="574"/>
      <c r="E1384" s="349"/>
      <c r="F1384" s="279"/>
      <c r="G1384" s="578"/>
      <c r="H1384" s="507"/>
      <c r="I1384" s="340"/>
      <c r="J1384" s="340"/>
      <c r="K1384" s="569"/>
      <c r="L1384" s="576"/>
      <c r="M1384" s="576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C1384" s="539"/>
      <c r="AD1384" s="539"/>
      <c r="AE1384" s="539"/>
    </row>
    <row r="1385" spans="1:31" s="573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42"/>
        <v/>
      </c>
      <c r="C1385" s="349"/>
      <c r="D1385" s="574"/>
      <c r="E1385" s="349"/>
      <c r="F1385" s="279"/>
      <c r="G1385" s="578"/>
      <c r="H1385" s="507"/>
      <c r="I1385" s="340"/>
      <c r="J1385" s="340"/>
      <c r="K1385" s="569"/>
      <c r="L1385" s="576"/>
      <c r="M1385" s="576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C1385" s="539"/>
      <c r="AD1385" s="539"/>
      <c r="AE1385" s="539"/>
    </row>
    <row r="1386" spans="1:31" s="573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42"/>
        <v/>
      </c>
      <c r="C1386" s="349"/>
      <c r="D1386" s="574"/>
      <c r="E1386" s="349"/>
      <c r="F1386" s="279"/>
      <c r="G1386" s="578"/>
      <c r="H1386" s="507"/>
      <c r="I1386" s="340"/>
      <c r="J1386" s="340"/>
      <c r="K1386" s="569"/>
      <c r="L1386" s="576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C1386" s="539"/>
      <c r="AD1386" s="539"/>
      <c r="AE1386" s="539"/>
    </row>
    <row r="1387" spans="1:31" s="573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42"/>
        <v/>
      </c>
      <c r="C1387" s="349"/>
      <c r="D1387" s="574"/>
      <c r="E1387" s="349"/>
      <c r="F1387" s="279"/>
      <c r="G1387" s="578"/>
      <c r="H1387" s="507"/>
      <c r="I1387" s="340"/>
      <c r="J1387" s="340"/>
      <c r="K1387" s="569"/>
      <c r="L1387" s="576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C1387" s="539"/>
      <c r="AD1387" s="539"/>
      <c r="AE1387" s="539"/>
    </row>
    <row r="1388" spans="1:31" s="573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42"/>
        <v/>
      </c>
      <c r="C1388" s="349"/>
      <c r="D1388" s="574"/>
      <c r="E1388" s="349"/>
      <c r="F1388" s="279"/>
      <c r="G1388" s="578"/>
      <c r="H1388" s="507"/>
      <c r="I1388" s="340"/>
      <c r="J1388" s="340"/>
      <c r="K1388" s="569"/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C1388" s="539"/>
      <c r="AD1388" s="539"/>
      <c r="AE1388" s="539"/>
    </row>
    <row r="1389" spans="1:31" s="573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42"/>
        <v/>
      </c>
      <c r="C1389" s="349"/>
      <c r="D1389" s="574"/>
      <c r="E1389" s="349"/>
      <c r="F1389" s="279"/>
      <c r="G1389" s="578"/>
      <c r="H1389" s="507"/>
      <c r="I1389" s="340"/>
      <c r="J1389" s="340"/>
      <c r="K1389" s="569"/>
      <c r="L1389" s="576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C1389" s="539"/>
      <c r="AD1389" s="539"/>
      <c r="AE1389" s="539"/>
    </row>
    <row r="1390" spans="1:31" s="573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42"/>
        <v/>
      </c>
      <c r="C1390" s="349"/>
      <c r="D1390" s="574"/>
      <c r="E1390" s="349"/>
      <c r="F1390" s="279"/>
      <c r="G1390" s="578"/>
      <c r="H1390" s="507"/>
      <c r="I1390" s="340"/>
      <c r="J1390" s="340"/>
      <c r="K1390" s="569"/>
      <c r="L1390" s="576"/>
      <c r="M1390" s="576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E1390" s="539"/>
    </row>
    <row r="1391" spans="1:31" s="573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si="142"/>
        <v/>
      </c>
      <c r="C1391" s="349"/>
      <c r="D1391" s="574"/>
      <c r="E1391" s="349"/>
      <c r="F1391" s="279"/>
      <c r="G1391" s="578"/>
      <c r="H1391" s="507"/>
      <c r="I1391" s="340"/>
      <c r="J1391" s="340"/>
      <c r="K1391" s="569"/>
      <c r="L1391" s="576"/>
      <c r="M1391" s="576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D1391" s="539"/>
      <c r="AE1391" s="539"/>
    </row>
    <row r="1392" spans="1:31" s="573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42"/>
        <v/>
      </c>
      <c r="C1392" s="349"/>
      <c r="D1392" s="574"/>
      <c r="E1392" s="349"/>
      <c r="F1392" s="279"/>
      <c r="G1392" s="578"/>
      <c r="H1392" s="507"/>
      <c r="I1392" s="340"/>
      <c r="J1392" s="340"/>
      <c r="K1392" s="569"/>
      <c r="L1392" s="576"/>
      <c r="M1392" s="576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E1392" s="539"/>
    </row>
    <row r="1393" spans="1:31" s="573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42"/>
        <v/>
      </c>
      <c r="C1393" s="349"/>
      <c r="D1393" s="574"/>
      <c r="E1393" s="349"/>
      <c r="F1393" s="279"/>
      <c r="G1393" s="578"/>
      <c r="H1393" s="507"/>
      <c r="I1393" s="340"/>
      <c r="J1393" s="340"/>
      <c r="K1393" s="569"/>
      <c r="L1393" s="576"/>
      <c r="M1393" s="576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C1393" s="539"/>
      <c r="AD1393" s="539"/>
      <c r="AE1393" s="539"/>
    </row>
    <row r="1394" spans="1:31" s="573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42"/>
        <v/>
      </c>
      <c r="C1394" s="349"/>
      <c r="D1394" s="574"/>
      <c r="E1394" s="349"/>
      <c r="F1394" s="279"/>
      <c r="G1394" s="578"/>
      <c r="H1394" s="507"/>
      <c r="I1394" s="340"/>
      <c r="J1394" s="340"/>
      <c r="K1394" s="569"/>
      <c r="L1394" s="576"/>
      <c r="M1394" s="576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C1394" s="539"/>
      <c r="AD1394" s="539"/>
      <c r="AE1394" s="539"/>
    </row>
    <row r="1395" spans="1:31" s="573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42"/>
        <v/>
      </c>
      <c r="C1395" s="349"/>
      <c r="D1395" s="574"/>
      <c r="E1395" s="349"/>
      <c r="F1395" s="279"/>
      <c r="G1395" s="578"/>
      <c r="H1395" s="507"/>
      <c r="I1395" s="340"/>
      <c r="J1395" s="340"/>
      <c r="K1395" s="569"/>
      <c r="L1395" s="576"/>
      <c r="M1395" s="576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C1395" s="539"/>
      <c r="AD1395" s="539"/>
      <c r="AE1395" s="539"/>
    </row>
    <row r="1396" spans="1:31" s="573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42"/>
        <v/>
      </c>
      <c r="C1396" s="349"/>
      <c r="D1396" s="574"/>
      <c r="E1396" s="349"/>
      <c r="F1396" s="279"/>
      <c r="G1396" s="578"/>
      <c r="H1396" s="507"/>
      <c r="I1396" s="340"/>
      <c r="J1396" s="340"/>
      <c r="K1396" s="569"/>
      <c r="L1396" s="576"/>
      <c r="M1396" s="576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E1396" s="539"/>
    </row>
    <row r="1397" spans="1:31" s="573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42"/>
        <v/>
      </c>
      <c r="C1397" s="349"/>
      <c r="D1397" s="574"/>
      <c r="E1397" s="349"/>
      <c r="F1397" s="279"/>
      <c r="G1397" s="578"/>
      <c r="H1397" s="507"/>
      <c r="I1397" s="340"/>
      <c r="J1397" s="340"/>
      <c r="K1397" s="569"/>
      <c r="L1397" s="576"/>
      <c r="M1397" s="576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C1397" s="539"/>
      <c r="AD1397" s="539"/>
      <c r="AE1397" s="539"/>
    </row>
    <row r="1398" spans="1:31" s="573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42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C1398" s="539"/>
      <c r="AD1398" s="539"/>
      <c r="AE1398" s="539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42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  <c r="AC1399" s="539"/>
      <c r="AD1399" s="539"/>
      <c r="AE1399" s="539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42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  <c r="AC1400" s="539"/>
      <c r="AD1400" s="539"/>
      <c r="AE1400" s="539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42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  <c r="AC1401" s="539"/>
      <c r="AD1401" s="539"/>
      <c r="AE1401" s="539"/>
    </row>
    <row r="1402" spans="1:31" s="539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42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B1402" s="573"/>
    </row>
    <row r="1403" spans="1:31" s="539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42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  <c r="AB1403" s="573"/>
    </row>
    <row r="1404" spans="1:31" s="539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42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  <c r="AB1404" s="573"/>
    </row>
    <row r="1405" spans="1:31" s="539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42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  <c r="AB1405" s="573"/>
    </row>
    <row r="1406" spans="1:31" s="539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42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  <c r="AB1406" s="573"/>
    </row>
    <row r="1407" spans="1:31" s="539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42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6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  <c r="AB1407" s="573"/>
    </row>
    <row r="1408" spans="1:31" s="539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42"/>
        <v/>
      </c>
      <c r="C1408" s="349"/>
      <c r="D1408" s="574"/>
      <c r="E1408" s="349"/>
      <c r="F1408" s="279"/>
      <c r="G1408" s="578"/>
      <c r="H1408" s="507"/>
      <c r="I1408" s="340"/>
      <c r="J1408" s="340"/>
      <c r="K1408" s="569"/>
      <c r="L1408" s="576"/>
      <c r="M1408" s="576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  <c r="AB1408" s="573"/>
      <c r="AC1408" s="573"/>
      <c r="AD1408" s="573"/>
    </row>
    <row r="1409" spans="1:30" s="539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42"/>
        <v/>
      </c>
      <c r="C1409" s="349"/>
      <c r="D1409" s="574"/>
      <c r="E1409" s="349"/>
      <c r="F1409" s="279"/>
      <c r="G1409" s="578"/>
      <c r="H1409" s="507"/>
      <c r="I1409" s="340"/>
      <c r="J1409" s="340"/>
      <c r="K1409" s="569"/>
      <c r="L1409" s="576"/>
      <c r="M1409" s="576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B1409" s="573"/>
      <c r="AC1409" s="573"/>
      <c r="AD1409" s="573"/>
    </row>
    <row r="1410" spans="1:30" s="539" customFormat="1" ht="15" customHeight="1">
      <c r="A1410" s="567" t="str">
        <f>IF(B1410&lt;&gt;"",IF(AND(B1410&gt;=_TM1,B1410&lt;=_TM2,OR(TH!L1410="1111",TH!M1410="1111")),TH!D1410,""),"")</f>
        <v/>
      </c>
      <c r="B1410" s="568" t="str">
        <f t="shared" si="142"/>
        <v/>
      </c>
      <c r="C1410" s="349"/>
      <c r="D1410" s="574"/>
      <c r="E1410" s="349"/>
      <c r="F1410" s="279"/>
      <c r="G1410" s="578"/>
      <c r="H1410" s="507"/>
      <c r="I1410" s="340"/>
      <c r="J1410" s="340"/>
      <c r="K1410" s="569"/>
      <c r="L1410" s="576"/>
      <c r="M1410" s="576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B1410" s="573"/>
      <c r="AD1410" s="573"/>
    </row>
    <row r="1411" spans="1:30" s="539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42"/>
        <v/>
      </c>
      <c r="C1411" s="349"/>
      <c r="D1411" s="574"/>
      <c r="E1411" s="349"/>
      <c r="F1411" s="279"/>
      <c r="G1411" s="578"/>
      <c r="H1411" s="507"/>
      <c r="I1411" s="340"/>
      <c r="J1411" s="340"/>
      <c r="K1411" s="569"/>
      <c r="L1411" s="576"/>
      <c r="M1411" s="576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B1411" s="573"/>
    </row>
    <row r="1412" spans="1:30" s="539" customFormat="1" ht="15" customHeight="1">
      <c r="A1412" s="567" t="str">
        <f>IF(B1412&lt;&gt;"",IF(AND(B1412&gt;=_TM1,B1412&lt;=_TM2,OR(TH!L1412="1111",TH!M1412="1111")),TH!D1412,""),"")</f>
        <v/>
      </c>
      <c r="B1412" s="568" t="str">
        <f t="shared" si="142"/>
        <v/>
      </c>
      <c r="C1412" s="349"/>
      <c r="D1412" s="574"/>
      <c r="E1412" s="349"/>
      <c r="F1412" s="279"/>
      <c r="G1412" s="578"/>
      <c r="H1412" s="507"/>
      <c r="I1412" s="340"/>
      <c r="J1412" s="340"/>
      <c r="K1412" s="569"/>
      <c r="L1412" s="576"/>
      <c r="M1412" s="576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B1412" s="573"/>
    </row>
    <row r="1413" spans="1:30" s="539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42"/>
        <v/>
      </c>
      <c r="C1413" s="349"/>
      <c r="D1413" s="574"/>
      <c r="E1413" s="349"/>
      <c r="F1413" s="279"/>
      <c r="G1413" s="578"/>
      <c r="H1413" s="507"/>
      <c r="I1413" s="340"/>
      <c r="J1413" s="340"/>
      <c r="K1413" s="569"/>
      <c r="L1413" s="576"/>
      <c r="M1413" s="576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B1413" s="573"/>
    </row>
    <row r="1414" spans="1:30" s="539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42"/>
        <v/>
      </c>
      <c r="C1414" s="349"/>
      <c r="D1414" s="574"/>
      <c r="E1414" s="349"/>
      <c r="F1414" s="279"/>
      <c r="G1414" s="578"/>
      <c r="H1414" s="507"/>
      <c r="I1414" s="340"/>
      <c r="J1414" s="340"/>
      <c r="K1414" s="569"/>
      <c r="L1414" s="576"/>
      <c r="M1414" s="576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B1414" s="573"/>
    </row>
    <row r="1415" spans="1:30" s="539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42"/>
        <v/>
      </c>
      <c r="C1415" s="349"/>
      <c r="D1415" s="574"/>
      <c r="E1415" s="349"/>
      <c r="F1415" s="279"/>
      <c r="G1415" s="578"/>
      <c r="H1415" s="507"/>
      <c r="I1415" s="340"/>
      <c r="J1415" s="340"/>
      <c r="K1415" s="569"/>
      <c r="L1415" s="576"/>
      <c r="M1415" s="576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B1415" s="573"/>
    </row>
    <row r="1416" spans="1:30" s="539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42"/>
        <v/>
      </c>
      <c r="C1416" s="349"/>
      <c r="D1416" s="574"/>
      <c r="E1416" s="349"/>
      <c r="F1416" s="279"/>
      <c r="G1416" s="578"/>
      <c r="H1416" s="507"/>
      <c r="I1416" s="340"/>
      <c r="J1416" s="340"/>
      <c r="K1416" s="569"/>
      <c r="L1416" s="576"/>
      <c r="M1416" s="576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B1416" s="573"/>
    </row>
    <row r="1417" spans="1:30" s="539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42"/>
        <v/>
      </c>
      <c r="C1417" s="349"/>
      <c r="D1417" s="574"/>
      <c r="E1417" s="349"/>
      <c r="F1417" s="279"/>
      <c r="G1417" s="578"/>
      <c r="H1417" s="507"/>
      <c r="I1417" s="340"/>
      <c r="J1417" s="340"/>
      <c r="K1417" s="569"/>
      <c r="L1417" s="576"/>
      <c r="M1417" s="576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B1417" s="573"/>
    </row>
    <row r="1418" spans="1:30" s="539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142"/>
        <v/>
      </c>
      <c r="C1418" s="349"/>
      <c r="D1418" s="574"/>
      <c r="E1418" s="349"/>
      <c r="F1418" s="279"/>
      <c r="G1418" s="578"/>
      <c r="H1418" s="507"/>
      <c r="I1418" s="340"/>
      <c r="J1418" s="340"/>
      <c r="K1418" s="569"/>
      <c r="L1418" s="576"/>
      <c r="M1418" s="576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B1418" s="573"/>
    </row>
    <row r="1419" spans="1:30" s="539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42"/>
        <v/>
      </c>
      <c r="C1419" s="349"/>
      <c r="D1419" s="574"/>
      <c r="E1419" s="349"/>
      <c r="F1419" s="279"/>
      <c r="G1419" s="578"/>
      <c r="H1419" s="507"/>
      <c r="I1419" s="340"/>
      <c r="J1419" s="340"/>
      <c r="K1419" s="569"/>
      <c r="L1419" s="576"/>
      <c r="M1419" s="576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  <c r="AB1419" s="573"/>
    </row>
    <row r="1420" spans="1:30" s="539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142"/>
        <v/>
      </c>
      <c r="C1420" s="349"/>
      <c r="D1420" s="574"/>
      <c r="E1420" s="349"/>
      <c r="F1420" s="279"/>
      <c r="G1420" s="578"/>
      <c r="H1420" s="507"/>
      <c r="I1420" s="340"/>
      <c r="J1420" s="340"/>
      <c r="K1420" s="569"/>
      <c r="L1420" s="576"/>
      <c r="M1420" s="576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  <c r="AB1420" s="573"/>
    </row>
    <row r="1421" spans="1:30" s="539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42"/>
        <v/>
      </c>
      <c r="C1421" s="349"/>
      <c r="D1421" s="574"/>
      <c r="E1421" s="349"/>
      <c r="F1421" s="279"/>
      <c r="G1421" s="578"/>
      <c r="H1421" s="507"/>
      <c r="I1421" s="340"/>
      <c r="J1421" s="340"/>
      <c r="K1421" s="569"/>
      <c r="L1421" s="576"/>
      <c r="M1421" s="576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B1421" s="573"/>
    </row>
    <row r="1422" spans="1:30" s="539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42"/>
        <v/>
      </c>
      <c r="C1422" s="349"/>
      <c r="D1422" s="574"/>
      <c r="E1422" s="349"/>
      <c r="F1422" s="279"/>
      <c r="G1422" s="578"/>
      <c r="H1422" s="507"/>
      <c r="I1422" s="340"/>
      <c r="J1422" s="340"/>
      <c r="K1422" s="569"/>
      <c r="L1422" s="576"/>
      <c r="M1422" s="576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B1422" s="573"/>
    </row>
    <row r="1423" spans="1:30" s="539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42"/>
        <v/>
      </c>
      <c r="C1423" s="349"/>
      <c r="D1423" s="574"/>
      <c r="E1423" s="349"/>
      <c r="F1423" s="279"/>
      <c r="G1423" s="578"/>
      <c r="H1423" s="507"/>
      <c r="I1423" s="340"/>
      <c r="J1423" s="340"/>
      <c r="K1423" s="569"/>
      <c r="L1423" s="576"/>
      <c r="M1423" s="576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B1423" s="573"/>
    </row>
    <row r="1424" spans="1:30" s="539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42"/>
        <v/>
      </c>
      <c r="C1424" s="349"/>
      <c r="D1424" s="574"/>
      <c r="E1424" s="349"/>
      <c r="F1424" s="279"/>
      <c r="G1424" s="578"/>
      <c r="H1424" s="507"/>
      <c r="I1424" s="340"/>
      <c r="J1424" s="340"/>
      <c r="K1424" s="569"/>
      <c r="L1424" s="576"/>
      <c r="M1424" s="576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B1424" s="573"/>
    </row>
    <row r="1425" spans="1:31" s="539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42"/>
        <v/>
      </c>
      <c r="C1425" s="349"/>
      <c r="D1425" s="574"/>
      <c r="E1425" s="349"/>
      <c r="F1425" s="279"/>
      <c r="G1425" s="578"/>
      <c r="H1425" s="507"/>
      <c r="I1425" s="340"/>
      <c r="J1425" s="340"/>
      <c r="K1425" s="569"/>
      <c r="L1425" s="576"/>
      <c r="M1425" s="576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B1425" s="573"/>
    </row>
    <row r="1426" spans="1:31" s="539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ref="B1426:B1489" si="143">IF(C1426&lt;&gt;"",MONTH(C1426),"")</f>
        <v/>
      </c>
      <c r="C1426" s="349"/>
      <c r="D1426" s="574"/>
      <c r="E1426" s="349"/>
      <c r="F1426" s="279"/>
      <c r="G1426" s="578"/>
      <c r="H1426" s="507"/>
      <c r="I1426" s="340"/>
      <c r="J1426" s="340"/>
      <c r="K1426" s="569"/>
      <c r="L1426" s="576"/>
      <c r="M1426" s="576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B1426" s="573"/>
    </row>
    <row r="1427" spans="1:31" s="539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43"/>
        <v/>
      </c>
      <c r="C1427" s="349"/>
      <c r="D1427" s="574"/>
      <c r="E1427" s="349"/>
      <c r="F1427" s="279"/>
      <c r="G1427" s="578"/>
      <c r="H1427" s="507"/>
      <c r="I1427" s="340"/>
      <c r="J1427" s="340"/>
      <c r="K1427" s="569"/>
      <c r="L1427" s="576"/>
      <c r="M1427" s="576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B1427" s="573"/>
    </row>
    <row r="1428" spans="1:31" s="539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43"/>
        <v/>
      </c>
      <c r="C1428" s="349"/>
      <c r="D1428" s="574"/>
      <c r="E1428" s="349"/>
      <c r="F1428" s="279"/>
      <c r="G1428" s="578"/>
      <c r="H1428" s="507"/>
      <c r="I1428" s="340"/>
      <c r="J1428" s="340"/>
      <c r="K1428" s="569"/>
      <c r="L1428" s="576"/>
      <c r="M1428" s="576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B1428" s="573"/>
    </row>
    <row r="1429" spans="1:31" s="539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43"/>
        <v/>
      </c>
      <c r="C1429" s="349"/>
      <c r="D1429" s="574"/>
      <c r="E1429" s="349"/>
      <c r="F1429" s="279"/>
      <c r="G1429" s="578"/>
      <c r="H1429" s="507"/>
      <c r="I1429" s="340"/>
      <c r="J1429" s="340"/>
      <c r="K1429" s="569"/>
      <c r="L1429" s="576"/>
      <c r="M1429" s="576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B1429" s="573"/>
    </row>
    <row r="1430" spans="1:31" s="539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43"/>
        <v/>
      </c>
      <c r="C1430" s="349"/>
      <c r="D1430" s="574"/>
      <c r="E1430" s="349"/>
      <c r="F1430" s="279"/>
      <c r="G1430" s="578"/>
      <c r="H1430" s="507"/>
      <c r="I1430" s="340"/>
      <c r="J1430" s="340"/>
      <c r="K1430" s="569"/>
      <c r="L1430" s="576"/>
      <c r="M1430" s="576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  <c r="AB1430" s="573"/>
    </row>
    <row r="1431" spans="1:31" s="539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43"/>
        <v/>
      </c>
      <c r="C1431" s="349"/>
      <c r="D1431" s="574"/>
      <c r="E1431" s="349"/>
      <c r="F1431" s="279"/>
      <c r="G1431" s="578"/>
      <c r="H1431" s="507"/>
      <c r="I1431" s="340"/>
      <c r="J1431" s="340"/>
      <c r="K1431" s="569"/>
      <c r="L1431" s="576"/>
      <c r="M1431" s="576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B1431" s="573"/>
    </row>
    <row r="1432" spans="1:31" s="539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43"/>
        <v/>
      </c>
      <c r="C1432" s="349"/>
      <c r="D1432" s="574"/>
      <c r="E1432" s="349"/>
      <c r="F1432" s="279"/>
      <c r="G1432" s="578"/>
      <c r="H1432" s="507"/>
      <c r="I1432" s="340"/>
      <c r="J1432" s="340"/>
      <c r="K1432" s="569"/>
      <c r="L1432" s="576"/>
      <c r="M1432" s="576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B1432" s="573"/>
      <c r="AC1432" s="573"/>
    </row>
    <row r="1433" spans="1:31" s="539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43"/>
        <v/>
      </c>
      <c r="C1433" s="349"/>
      <c r="D1433" s="574"/>
      <c r="E1433" s="349"/>
      <c r="F1433" s="279"/>
      <c r="G1433" s="578"/>
      <c r="H1433" s="507"/>
      <c r="I1433" s="340"/>
      <c r="J1433" s="340"/>
      <c r="K1433" s="569"/>
      <c r="L1433" s="576"/>
      <c r="M1433" s="576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B1433" s="573"/>
      <c r="AC1433" s="573"/>
      <c r="AD1433" s="573"/>
    </row>
    <row r="1434" spans="1:31" s="573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143"/>
        <v/>
      </c>
      <c r="C1434" s="349"/>
      <c r="D1434" s="574"/>
      <c r="E1434" s="349"/>
      <c r="F1434" s="279"/>
      <c r="G1434" s="578"/>
      <c r="H1434" s="507"/>
      <c r="I1434" s="340"/>
      <c r="J1434" s="340"/>
      <c r="K1434" s="569"/>
      <c r="L1434" s="576"/>
      <c r="M1434" s="576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C1434" s="539"/>
      <c r="AE1434" s="539"/>
    </row>
    <row r="1435" spans="1:31" s="573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43"/>
        <v/>
      </c>
      <c r="C1435" s="349"/>
      <c r="D1435" s="574"/>
      <c r="E1435" s="349"/>
      <c r="F1435" s="279"/>
      <c r="G1435" s="578"/>
      <c r="H1435" s="507"/>
      <c r="I1435" s="340"/>
      <c r="J1435" s="340"/>
      <c r="K1435" s="569"/>
      <c r="L1435" s="576"/>
      <c r="M1435" s="576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E1435" s="539"/>
    </row>
    <row r="1436" spans="1:31" s="573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43"/>
        <v/>
      </c>
      <c r="C1436" s="349"/>
      <c r="D1436" s="574"/>
      <c r="E1436" s="349"/>
      <c r="F1436" s="279"/>
      <c r="G1436" s="578"/>
      <c r="H1436" s="507"/>
      <c r="I1436" s="340"/>
      <c r="J1436" s="340"/>
      <c r="K1436" s="569"/>
      <c r="L1436" s="576"/>
      <c r="M1436" s="576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E1436" s="539"/>
    </row>
    <row r="1437" spans="1:31" s="539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43"/>
        <v/>
      </c>
      <c r="C1437" s="349"/>
      <c r="D1437" s="574"/>
      <c r="E1437" s="349"/>
      <c r="F1437" s="279"/>
      <c r="G1437" s="578"/>
      <c r="H1437" s="507"/>
      <c r="I1437" s="340"/>
      <c r="J1437" s="340"/>
      <c r="K1437" s="569"/>
      <c r="L1437" s="576"/>
      <c r="M1437" s="576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B1437" s="573"/>
      <c r="AD1437" s="573"/>
    </row>
    <row r="1438" spans="1:31" s="539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43"/>
        <v/>
      </c>
      <c r="C1438" s="349"/>
      <c r="D1438" s="574"/>
      <c r="E1438" s="349"/>
      <c r="F1438" s="279"/>
      <c r="G1438" s="578"/>
      <c r="H1438" s="507"/>
      <c r="I1438" s="340"/>
      <c r="J1438" s="340"/>
      <c r="K1438" s="569"/>
      <c r="L1438" s="576"/>
      <c r="M1438" s="576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B1438" s="573"/>
      <c r="AC1438" s="573"/>
      <c r="AD1438" s="573"/>
    </row>
    <row r="1439" spans="1:31" s="539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si="143"/>
        <v/>
      </c>
      <c r="C1439" s="349"/>
      <c r="D1439" s="574"/>
      <c r="E1439" s="349"/>
      <c r="F1439" s="279"/>
      <c r="G1439" s="578"/>
      <c r="H1439" s="507"/>
      <c r="I1439" s="340"/>
      <c r="J1439" s="340"/>
      <c r="K1439" s="569"/>
      <c r="L1439" s="576"/>
      <c r="M1439" s="576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B1439" s="573"/>
      <c r="AC1439" s="573"/>
      <c r="AD1439" s="573"/>
    </row>
    <row r="1440" spans="1:31" s="539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43"/>
        <v/>
      </c>
      <c r="C1440" s="349"/>
      <c r="D1440" s="574"/>
      <c r="E1440" s="349"/>
      <c r="F1440" s="279"/>
      <c r="G1440" s="578"/>
      <c r="H1440" s="507"/>
      <c r="I1440" s="340"/>
      <c r="J1440" s="340"/>
      <c r="K1440" s="569"/>
      <c r="L1440" s="576"/>
      <c r="M1440" s="576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B1440" s="573"/>
      <c r="AC1440" s="573"/>
      <c r="AD1440" s="573"/>
    </row>
    <row r="1441" spans="1:30" s="539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43"/>
        <v/>
      </c>
      <c r="C1441" s="349"/>
      <c r="D1441" s="574"/>
      <c r="E1441" s="349"/>
      <c r="F1441" s="279"/>
      <c r="G1441" s="578"/>
      <c r="H1441" s="507"/>
      <c r="I1441" s="340"/>
      <c r="J1441" s="340"/>
      <c r="K1441" s="569"/>
      <c r="L1441" s="576"/>
      <c r="M1441" s="576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B1441" s="573"/>
      <c r="AC1441" s="573"/>
      <c r="AD1441" s="573"/>
    </row>
    <row r="1442" spans="1:30" s="539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43"/>
        <v/>
      </c>
      <c r="C1442" s="349"/>
      <c r="D1442" s="574"/>
      <c r="E1442" s="349"/>
      <c r="F1442" s="279"/>
      <c r="G1442" s="578"/>
      <c r="H1442" s="507"/>
      <c r="I1442" s="340"/>
      <c r="J1442" s="340"/>
      <c r="K1442" s="569"/>
      <c r="L1442" s="571"/>
      <c r="M1442" s="576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B1442" s="573"/>
      <c r="AD1442" s="573"/>
    </row>
    <row r="1443" spans="1:30" s="539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43"/>
        <v/>
      </c>
      <c r="C1443" s="349"/>
      <c r="D1443" s="349"/>
      <c r="E1443" s="349"/>
      <c r="F1443" s="279"/>
      <c r="G1443" s="348"/>
      <c r="H1443" s="507"/>
      <c r="I1443" s="340"/>
      <c r="J1443" s="340"/>
      <c r="K1443" s="569"/>
      <c r="L1443" s="570"/>
      <c r="M1443" s="570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B1443" s="573"/>
    </row>
    <row r="1444" spans="1:30" s="539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43"/>
        <v/>
      </c>
      <c r="C1444" s="349"/>
      <c r="D1444" s="349"/>
      <c r="E1444" s="349"/>
      <c r="F1444" s="279"/>
      <c r="G1444" s="348"/>
      <c r="H1444" s="507"/>
      <c r="I1444" s="340"/>
      <c r="J1444" s="340"/>
      <c r="K1444" s="569"/>
      <c r="L1444" s="570"/>
      <c r="M1444" s="570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B1444" s="573"/>
    </row>
    <row r="1445" spans="1:30" s="539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43"/>
        <v/>
      </c>
      <c r="C1445" s="349"/>
      <c r="D1445" s="349"/>
      <c r="E1445" s="349"/>
      <c r="F1445" s="279"/>
      <c r="G1445" s="348"/>
      <c r="H1445" s="507"/>
      <c r="I1445" s="340"/>
      <c r="J1445" s="340"/>
      <c r="K1445" s="569"/>
      <c r="L1445" s="570"/>
      <c r="M1445" s="570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B1445" s="573"/>
    </row>
    <row r="1446" spans="1:30" s="539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43"/>
        <v/>
      </c>
      <c r="C1446" s="349"/>
      <c r="D1446" s="349"/>
      <c r="E1446" s="349"/>
      <c r="F1446" s="279"/>
      <c r="G1446" s="348"/>
      <c r="H1446" s="507"/>
      <c r="I1446" s="340"/>
      <c r="J1446" s="340"/>
      <c r="K1446" s="569"/>
      <c r="L1446" s="570"/>
      <c r="M1446" s="570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B1446" s="573"/>
    </row>
    <row r="1447" spans="1:30" s="539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43"/>
        <v/>
      </c>
      <c r="C1447" s="349"/>
      <c r="D1447" s="349"/>
      <c r="E1447" s="349"/>
      <c r="F1447" s="277"/>
      <c r="G1447" s="348"/>
      <c r="H1447" s="507"/>
      <c r="I1447" s="340"/>
      <c r="J1447" s="340"/>
      <c r="K1447" s="569"/>
      <c r="L1447" s="570"/>
      <c r="M1447" s="570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B1447" s="573"/>
    </row>
    <row r="1448" spans="1:30" s="539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43"/>
        <v/>
      </c>
      <c r="C1448" s="349"/>
      <c r="D1448" s="349"/>
      <c r="E1448" s="349"/>
      <c r="F1448" s="277"/>
      <c r="G1448" s="348"/>
      <c r="H1448" s="507"/>
      <c r="I1448" s="340"/>
      <c r="J1448" s="340"/>
      <c r="K1448" s="569"/>
      <c r="L1448" s="570"/>
      <c r="M1448" s="570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B1448" s="573"/>
    </row>
    <row r="1449" spans="1:30" s="539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43"/>
        <v/>
      </c>
      <c r="C1449" s="349"/>
      <c r="D1449" s="349"/>
      <c r="E1449" s="349"/>
      <c r="F1449" s="279"/>
      <c r="G1449" s="348"/>
      <c r="H1449" s="507"/>
      <c r="I1449" s="340"/>
      <c r="J1449" s="340"/>
      <c r="K1449" s="569"/>
      <c r="L1449" s="570"/>
      <c r="M1449" s="570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B1449" s="573"/>
    </row>
    <row r="1450" spans="1:30" s="539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43"/>
        <v/>
      </c>
      <c r="C1450" s="349"/>
      <c r="D1450" s="349"/>
      <c r="E1450" s="349"/>
      <c r="F1450" s="279"/>
      <c r="G1450" s="348"/>
      <c r="H1450" s="507"/>
      <c r="I1450" s="340"/>
      <c r="J1450" s="340"/>
      <c r="K1450" s="569"/>
      <c r="L1450" s="570"/>
      <c r="M1450" s="570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B1450" s="573"/>
    </row>
    <row r="1451" spans="1:30" s="539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43"/>
        <v/>
      </c>
      <c r="C1451" s="349"/>
      <c r="D1451" s="349"/>
      <c r="E1451" s="349"/>
      <c r="F1451" s="279"/>
      <c r="G1451" s="348"/>
      <c r="H1451" s="507"/>
      <c r="I1451" s="340"/>
      <c r="J1451" s="340"/>
      <c r="K1451" s="569"/>
      <c r="L1451" s="570"/>
      <c r="M1451" s="570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B1451" s="573"/>
    </row>
    <row r="1452" spans="1:30" s="539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43"/>
        <v/>
      </c>
      <c r="C1452" s="349"/>
      <c r="D1452" s="349"/>
      <c r="E1452" s="581"/>
      <c r="F1452" s="279"/>
      <c r="G1452" s="348"/>
      <c r="H1452" s="506"/>
      <c r="I1452" s="340"/>
      <c r="J1452" s="340"/>
      <c r="K1452" s="579"/>
      <c r="L1452" s="570"/>
      <c r="M1452" s="570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B1452" s="573"/>
    </row>
    <row r="1453" spans="1:30" s="539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43"/>
        <v/>
      </c>
      <c r="C1453" s="349"/>
      <c r="D1453" s="349"/>
      <c r="E1453" s="581"/>
      <c r="F1453" s="279"/>
      <c r="G1453" s="348"/>
      <c r="H1453" s="506"/>
      <c r="I1453" s="340"/>
      <c r="J1453" s="340"/>
      <c r="K1453" s="579"/>
      <c r="L1453" s="570"/>
      <c r="M1453" s="570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B1453" s="573"/>
    </row>
    <row r="1454" spans="1:30" s="539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43"/>
        <v/>
      </c>
      <c r="C1454" s="349"/>
      <c r="D1454" s="349"/>
      <c r="E1454" s="581"/>
      <c r="F1454" s="277"/>
      <c r="G1454" s="348"/>
      <c r="H1454" s="506"/>
      <c r="I1454" s="340"/>
      <c r="J1454" s="340"/>
      <c r="K1454" s="579"/>
      <c r="L1454" s="570"/>
      <c r="M1454" s="570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B1454" s="573"/>
    </row>
    <row r="1455" spans="1:30" s="539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si="143"/>
        <v/>
      </c>
      <c r="C1455" s="349"/>
      <c r="D1455" s="349"/>
      <c r="E1455" s="581"/>
      <c r="F1455" s="277"/>
      <c r="G1455" s="348"/>
      <c r="H1455" s="506"/>
      <c r="I1455" s="340"/>
      <c r="J1455" s="340"/>
      <c r="K1455" s="579"/>
      <c r="L1455" s="571"/>
      <c r="M1455" s="570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B1455" s="573"/>
    </row>
    <row r="1456" spans="1:30" s="539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43"/>
        <v/>
      </c>
      <c r="C1456" s="349"/>
      <c r="D1456" s="349"/>
      <c r="E1456" s="349"/>
      <c r="F1456" s="279"/>
      <c r="G1456" s="348"/>
      <c r="H1456" s="587"/>
      <c r="I1456" s="340"/>
      <c r="J1456" s="340"/>
      <c r="K1456" s="569"/>
      <c r="L1456" s="570"/>
      <c r="M1456" s="570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B1456" s="573"/>
    </row>
    <row r="1457" spans="1:28" s="539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43"/>
        <v/>
      </c>
      <c r="C1457" s="349"/>
      <c r="D1457" s="349"/>
      <c r="E1457" s="349"/>
      <c r="F1457" s="279"/>
      <c r="G1457" s="348"/>
      <c r="H1457" s="587"/>
      <c r="I1457" s="340"/>
      <c r="J1457" s="340"/>
      <c r="K1457" s="569"/>
      <c r="L1457" s="570"/>
      <c r="M1457" s="570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B1457" s="573"/>
    </row>
    <row r="1458" spans="1:28" s="539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43"/>
        <v/>
      </c>
      <c r="C1458" s="349"/>
      <c r="D1458" s="349"/>
      <c r="E1458" s="349"/>
      <c r="F1458" s="279"/>
      <c r="G1458" s="348"/>
      <c r="H1458" s="507"/>
      <c r="I1458" s="340"/>
      <c r="J1458" s="340"/>
      <c r="K1458" s="569"/>
      <c r="L1458" s="570"/>
      <c r="M1458" s="570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B1458" s="573"/>
    </row>
    <row r="1459" spans="1:28" s="539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43"/>
        <v/>
      </c>
      <c r="C1459" s="349"/>
      <c r="D1459" s="349"/>
      <c r="E1459" s="349"/>
      <c r="F1459" s="279"/>
      <c r="G1459" s="348"/>
      <c r="H1459" s="507"/>
      <c r="I1459" s="340"/>
      <c r="J1459" s="340"/>
      <c r="K1459" s="569"/>
      <c r="L1459" s="570"/>
      <c r="M1459" s="570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B1459" s="573"/>
    </row>
    <row r="1460" spans="1:28" s="539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43"/>
        <v/>
      </c>
      <c r="C1460" s="349"/>
      <c r="D1460" s="349"/>
      <c r="E1460" s="349"/>
      <c r="F1460" s="279"/>
      <c r="G1460" s="348"/>
      <c r="H1460" s="507"/>
      <c r="I1460" s="340"/>
      <c r="J1460" s="340"/>
      <c r="K1460" s="569"/>
      <c r="L1460" s="570"/>
      <c r="M1460" s="570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B1460" s="573"/>
    </row>
    <row r="1461" spans="1:28" s="539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43"/>
        <v/>
      </c>
      <c r="C1461" s="349"/>
      <c r="D1461" s="349"/>
      <c r="E1461" s="349"/>
      <c r="F1461" s="279"/>
      <c r="G1461" s="348"/>
      <c r="H1461" s="507"/>
      <c r="I1461" s="340"/>
      <c r="J1461" s="340"/>
      <c r="K1461" s="569"/>
      <c r="L1461" s="570"/>
      <c r="M1461" s="570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B1461" s="573"/>
    </row>
    <row r="1462" spans="1:28" s="539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43"/>
        <v/>
      </c>
      <c r="C1462" s="349"/>
      <c r="D1462" s="349"/>
      <c r="E1462" s="349"/>
      <c r="F1462" s="279"/>
      <c r="G1462" s="348"/>
      <c r="H1462" s="507"/>
      <c r="I1462" s="340"/>
      <c r="J1462" s="340"/>
      <c r="K1462" s="569"/>
      <c r="L1462" s="570"/>
      <c r="M1462" s="570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B1462" s="573"/>
    </row>
    <row r="1463" spans="1:28" s="539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43"/>
        <v/>
      </c>
      <c r="C1463" s="349"/>
      <c r="D1463" s="349"/>
      <c r="E1463" s="349"/>
      <c r="F1463" s="279"/>
      <c r="G1463" s="348"/>
      <c r="H1463" s="507"/>
      <c r="I1463" s="340"/>
      <c r="J1463" s="340"/>
      <c r="K1463" s="569"/>
      <c r="L1463" s="570"/>
      <c r="M1463" s="570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B1463" s="573"/>
    </row>
    <row r="1464" spans="1:28" s="539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43"/>
        <v/>
      </c>
      <c r="C1464" s="349"/>
      <c r="D1464" s="349"/>
      <c r="E1464" s="349"/>
      <c r="F1464" s="279"/>
      <c r="G1464" s="348"/>
      <c r="H1464" s="507"/>
      <c r="I1464" s="340"/>
      <c r="J1464" s="340"/>
      <c r="K1464" s="569"/>
      <c r="L1464" s="570"/>
      <c r="M1464" s="570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B1464" s="573"/>
    </row>
    <row r="1465" spans="1:28" s="539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43"/>
        <v/>
      </c>
      <c r="C1465" s="349"/>
      <c r="D1465" s="349"/>
      <c r="E1465" s="318"/>
      <c r="F1465" s="277"/>
      <c r="G1465" s="348"/>
      <c r="H1465" s="507"/>
      <c r="I1465" s="340"/>
      <c r="J1465" s="340"/>
      <c r="K1465" s="569"/>
      <c r="L1465" s="571"/>
      <c r="M1465" s="571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</row>
    <row r="1466" spans="1:28" s="539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43"/>
        <v/>
      </c>
      <c r="C1466" s="349"/>
      <c r="D1466" s="349"/>
      <c r="E1466" s="349"/>
      <c r="F1466" s="279"/>
      <c r="G1466" s="348"/>
      <c r="H1466" s="507"/>
      <c r="I1466" s="340"/>
      <c r="J1466" s="340"/>
      <c r="K1466" s="569"/>
      <c r="L1466" s="570"/>
      <c r="M1466" s="570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B1466" s="573"/>
    </row>
    <row r="1467" spans="1:28" s="539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43"/>
        <v/>
      </c>
      <c r="C1467" s="349"/>
      <c r="D1467" s="349"/>
      <c r="E1467" s="349"/>
      <c r="F1467" s="279"/>
      <c r="G1467" s="348"/>
      <c r="H1467" s="507"/>
      <c r="I1467" s="340"/>
      <c r="J1467" s="340"/>
      <c r="K1467" s="569"/>
      <c r="L1467" s="570"/>
      <c r="M1467" s="570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B1467" s="573"/>
    </row>
    <row r="1468" spans="1:28" s="539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43"/>
        <v/>
      </c>
      <c r="C1468" s="349"/>
      <c r="D1468" s="349"/>
      <c r="E1468" s="349"/>
      <c r="F1468" s="279"/>
      <c r="G1468" s="348"/>
      <c r="H1468" s="507"/>
      <c r="I1468" s="340"/>
      <c r="J1468" s="340"/>
      <c r="K1468" s="569"/>
      <c r="L1468" s="570"/>
      <c r="M1468" s="570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B1468" s="573"/>
    </row>
    <row r="1469" spans="1:28" s="539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43"/>
        <v/>
      </c>
      <c r="C1469" s="349"/>
      <c r="D1469" s="349"/>
      <c r="E1469" s="349"/>
      <c r="F1469" s="279"/>
      <c r="G1469" s="348"/>
      <c r="H1469" s="507"/>
      <c r="I1469" s="340"/>
      <c r="J1469" s="340"/>
      <c r="K1469" s="569"/>
      <c r="L1469" s="570"/>
      <c r="M1469" s="570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B1469" s="573"/>
    </row>
    <row r="1470" spans="1:28" s="539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43"/>
        <v/>
      </c>
      <c r="C1470" s="349"/>
      <c r="D1470" s="349"/>
      <c r="E1470" s="349"/>
      <c r="F1470" s="279"/>
      <c r="G1470" s="348"/>
      <c r="H1470" s="507"/>
      <c r="I1470" s="340"/>
      <c r="J1470" s="340"/>
      <c r="K1470" s="569"/>
      <c r="L1470" s="570"/>
      <c r="M1470" s="570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B1470" s="573"/>
    </row>
    <row r="1471" spans="1:28" s="539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43"/>
        <v/>
      </c>
      <c r="C1471" s="349"/>
      <c r="D1471" s="349"/>
      <c r="E1471" s="349"/>
      <c r="F1471" s="279"/>
      <c r="G1471" s="348"/>
      <c r="H1471" s="507"/>
      <c r="I1471" s="340"/>
      <c r="J1471" s="340"/>
      <c r="K1471" s="569"/>
      <c r="L1471" s="570"/>
      <c r="M1471" s="570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B1471" s="573"/>
    </row>
    <row r="1472" spans="1:28" s="539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43"/>
        <v/>
      </c>
      <c r="C1472" s="349"/>
      <c r="D1472" s="349"/>
      <c r="E1472" s="349"/>
      <c r="F1472" s="279"/>
      <c r="G1472" s="348"/>
      <c r="H1472" s="507"/>
      <c r="I1472" s="340"/>
      <c r="J1472" s="340"/>
      <c r="K1472" s="569"/>
      <c r="L1472" s="570"/>
      <c r="M1472" s="570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B1472" s="573"/>
    </row>
    <row r="1473" spans="1:28" s="539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43"/>
        <v/>
      </c>
      <c r="C1473" s="349"/>
      <c r="D1473" s="349"/>
      <c r="E1473" s="349"/>
      <c r="F1473" s="279"/>
      <c r="G1473" s="348"/>
      <c r="H1473" s="507"/>
      <c r="I1473" s="340"/>
      <c r="J1473" s="340"/>
      <c r="K1473" s="569"/>
      <c r="L1473" s="570"/>
      <c r="M1473" s="570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  <c r="AB1473" s="573"/>
    </row>
    <row r="1474" spans="1:28" s="539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43"/>
        <v/>
      </c>
      <c r="C1474" s="349"/>
      <c r="D1474" s="349"/>
      <c r="E1474" s="349"/>
      <c r="F1474" s="279"/>
      <c r="G1474" s="348"/>
      <c r="H1474" s="507"/>
      <c r="I1474" s="340"/>
      <c r="J1474" s="340"/>
      <c r="K1474" s="569"/>
      <c r="L1474" s="570"/>
      <c r="M1474" s="570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B1474" s="573"/>
    </row>
    <row r="1475" spans="1:28" s="539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43"/>
        <v/>
      </c>
      <c r="C1475" s="349"/>
      <c r="D1475" s="349"/>
      <c r="E1475" s="349"/>
      <c r="F1475" s="279"/>
      <c r="G1475" s="348"/>
      <c r="H1475" s="507"/>
      <c r="I1475" s="340"/>
      <c r="J1475" s="340"/>
      <c r="K1475" s="569"/>
      <c r="L1475" s="570"/>
      <c r="M1475" s="570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B1475" s="573"/>
    </row>
    <row r="1476" spans="1:28" s="539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43"/>
        <v/>
      </c>
      <c r="C1476" s="349"/>
      <c r="D1476" s="349"/>
      <c r="E1476" s="349"/>
      <c r="F1476" s="279"/>
      <c r="G1476" s="348"/>
      <c r="H1476" s="507"/>
      <c r="I1476" s="340"/>
      <c r="J1476" s="340"/>
      <c r="K1476" s="569"/>
      <c r="L1476" s="570"/>
      <c r="M1476" s="570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B1476" s="573"/>
    </row>
    <row r="1477" spans="1:28" s="539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43"/>
        <v/>
      </c>
      <c r="C1477" s="349"/>
      <c r="D1477" s="349"/>
      <c r="E1477" s="349"/>
      <c r="F1477" s="279"/>
      <c r="G1477" s="348"/>
      <c r="H1477" s="507"/>
      <c r="I1477" s="340"/>
      <c r="J1477" s="340"/>
      <c r="K1477" s="569"/>
      <c r="L1477" s="570"/>
      <c r="M1477" s="570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B1477" s="573"/>
    </row>
    <row r="1478" spans="1:28" s="539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43"/>
        <v/>
      </c>
      <c r="C1478" s="349"/>
      <c r="D1478" s="349"/>
      <c r="E1478" s="349"/>
      <c r="F1478" s="279"/>
      <c r="G1478" s="348"/>
      <c r="H1478" s="507"/>
      <c r="I1478" s="340"/>
      <c r="J1478" s="340"/>
      <c r="K1478" s="569"/>
      <c r="L1478" s="570"/>
      <c r="M1478" s="570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B1478" s="573"/>
    </row>
    <row r="1479" spans="1:28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43"/>
        <v/>
      </c>
      <c r="C1479" s="349"/>
      <c r="D1479" s="349"/>
      <c r="E1479" s="349"/>
      <c r="F1479" s="279"/>
      <c r="G1479" s="348"/>
      <c r="H1479" s="507"/>
      <c r="I1479" s="340"/>
      <c r="J1479" s="340"/>
      <c r="K1479" s="569"/>
      <c r="L1479" s="570"/>
      <c r="M1479" s="570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28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43"/>
        <v/>
      </c>
      <c r="C1480" s="349"/>
      <c r="D1480" s="349"/>
      <c r="E1480" s="583"/>
      <c r="F1480" s="279"/>
      <c r="G1480" s="348"/>
      <c r="H1480" s="507"/>
      <c r="I1480" s="340"/>
      <c r="J1480" s="340"/>
      <c r="K1480" s="569"/>
      <c r="L1480" s="570"/>
      <c r="M1480" s="570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28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43"/>
        <v/>
      </c>
      <c r="C1481" s="349"/>
      <c r="D1481" s="349"/>
      <c r="E1481" s="583"/>
      <c r="F1481" s="279"/>
      <c r="G1481" s="348"/>
      <c r="H1481" s="507"/>
      <c r="I1481" s="340"/>
      <c r="J1481" s="340"/>
      <c r="K1481" s="569"/>
      <c r="L1481" s="570"/>
      <c r="M1481" s="570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28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43"/>
        <v/>
      </c>
      <c r="C1482" s="349"/>
      <c r="D1482" s="349"/>
      <c r="E1482" s="583"/>
      <c r="F1482" s="279"/>
      <c r="G1482" s="348"/>
      <c r="H1482" s="507"/>
      <c r="I1482" s="340"/>
      <c r="J1482" s="340"/>
      <c r="K1482" s="569"/>
      <c r="L1482" s="570"/>
      <c r="M1482" s="570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28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43"/>
        <v/>
      </c>
      <c r="C1483" s="349"/>
      <c r="D1483" s="349"/>
      <c r="E1483" s="583"/>
      <c r="F1483" s="279"/>
      <c r="G1483" s="348"/>
      <c r="H1483" s="507"/>
      <c r="I1483" s="340"/>
      <c r="J1483" s="340"/>
      <c r="K1483" s="569"/>
      <c r="L1483" s="570"/>
      <c r="M1483" s="570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28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43"/>
        <v/>
      </c>
      <c r="C1484" s="349"/>
      <c r="D1484" s="349"/>
      <c r="E1484" s="583"/>
      <c r="F1484" s="279"/>
      <c r="G1484" s="348"/>
      <c r="H1484" s="507"/>
      <c r="I1484" s="340"/>
      <c r="J1484" s="340"/>
      <c r="K1484" s="569"/>
      <c r="L1484" s="570"/>
      <c r="M1484" s="570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28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43"/>
        <v/>
      </c>
      <c r="C1485" s="349"/>
      <c r="D1485" s="349"/>
      <c r="E1485" s="583"/>
      <c r="F1485" s="279"/>
      <c r="G1485" s="348"/>
      <c r="H1485" s="507"/>
      <c r="I1485" s="340"/>
      <c r="J1485" s="340"/>
      <c r="K1485" s="569"/>
      <c r="L1485" s="570"/>
      <c r="M1485" s="570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</row>
    <row r="1486" spans="1:28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43"/>
        <v/>
      </c>
      <c r="C1486" s="349"/>
      <c r="D1486" s="349"/>
      <c r="E1486" s="583"/>
      <c r="F1486" s="279"/>
      <c r="G1486" s="348"/>
      <c r="H1486" s="507"/>
      <c r="I1486" s="340"/>
      <c r="J1486" s="340"/>
      <c r="K1486" s="569"/>
      <c r="L1486" s="570"/>
      <c r="M1486" s="570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</row>
    <row r="1487" spans="1:28" s="539" customFormat="1" ht="15.75" customHeight="1">
      <c r="A1487" s="567" t="str">
        <f>IF(B1487&lt;&gt;"",IF(AND(B1487&gt;=_TM1,B1487&lt;=_TM2,OR(TH!L1487="1111",TH!M1487="1111")),TH!D1487,""),"")</f>
        <v/>
      </c>
      <c r="B1487" s="568" t="str">
        <f t="shared" si="143"/>
        <v/>
      </c>
      <c r="C1487" s="349"/>
      <c r="D1487" s="349"/>
      <c r="E1487" s="583"/>
      <c r="F1487" s="279"/>
      <c r="G1487" s="348"/>
      <c r="H1487" s="507"/>
      <c r="I1487" s="340"/>
      <c r="J1487" s="340"/>
      <c r="K1487" s="569"/>
      <c r="L1487" s="570"/>
      <c r="M1487" s="570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</row>
    <row r="1488" spans="1:28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43"/>
        <v/>
      </c>
      <c r="C1488" s="349"/>
      <c r="D1488" s="349"/>
      <c r="E1488" s="583"/>
      <c r="F1488" s="279"/>
      <c r="G1488" s="348"/>
      <c r="H1488" s="507"/>
      <c r="I1488" s="340"/>
      <c r="J1488" s="340"/>
      <c r="K1488" s="569"/>
      <c r="L1488" s="570"/>
      <c r="M1488" s="570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.75" customHeight="1">
      <c r="A1489" s="567" t="str">
        <f>IF(B1489&lt;&gt;"",IF(AND(B1489&gt;=_TM1,B1489&lt;=_TM2,OR(TH!L1489="1111",TH!M1489="1111")),TH!D1489,""),"")</f>
        <v/>
      </c>
      <c r="B1489" s="568" t="str">
        <f t="shared" si="143"/>
        <v/>
      </c>
      <c r="C1489" s="349"/>
      <c r="D1489" s="349"/>
      <c r="E1489" s="583"/>
      <c r="F1489" s="279"/>
      <c r="G1489" s="348"/>
      <c r="H1489" s="507"/>
      <c r="I1489" s="340"/>
      <c r="J1489" s="340"/>
      <c r="K1489" s="569"/>
      <c r="L1489" s="570"/>
      <c r="M1489" s="570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ref="B1490:B1553" si="144">IF(C1490&lt;&gt;"",MONTH(C1490),"")</f>
        <v/>
      </c>
      <c r="C1490" s="349"/>
      <c r="D1490" s="349"/>
      <c r="E1490" s="583"/>
      <c r="F1490" s="279"/>
      <c r="G1490" s="348"/>
      <c r="H1490" s="507"/>
      <c r="I1490" s="340"/>
      <c r="J1490" s="340"/>
      <c r="K1490" s="569"/>
      <c r="L1490" s="570"/>
      <c r="M1490" s="570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44"/>
        <v/>
      </c>
      <c r="C1491" s="349"/>
      <c r="D1491" s="349"/>
      <c r="E1491" s="583"/>
      <c r="F1491" s="279"/>
      <c r="G1491" s="348"/>
      <c r="H1491" s="507"/>
      <c r="I1491" s="340"/>
      <c r="J1491" s="340"/>
      <c r="K1491" s="569"/>
      <c r="L1491" s="570"/>
      <c r="M1491" s="570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44"/>
        <v/>
      </c>
      <c r="C1492" s="349"/>
      <c r="D1492" s="349"/>
      <c r="E1492" s="583"/>
      <c r="F1492" s="279"/>
      <c r="G1492" s="348"/>
      <c r="H1492" s="507"/>
      <c r="I1492" s="340"/>
      <c r="J1492" s="340"/>
      <c r="K1492" s="569"/>
      <c r="L1492" s="570"/>
      <c r="M1492" s="570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44"/>
        <v/>
      </c>
      <c r="C1493" s="349"/>
      <c r="D1493" s="349"/>
      <c r="E1493" s="583"/>
      <c r="F1493" s="279"/>
      <c r="G1493" s="348"/>
      <c r="H1493" s="507"/>
      <c r="I1493" s="340"/>
      <c r="J1493" s="340"/>
      <c r="K1493" s="569"/>
      <c r="L1493" s="570"/>
      <c r="M1493" s="570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44"/>
        <v/>
      </c>
      <c r="C1494" s="349"/>
      <c r="D1494" s="349"/>
      <c r="E1494" s="583"/>
      <c r="F1494" s="279"/>
      <c r="G1494" s="348"/>
      <c r="H1494" s="507"/>
      <c r="I1494" s="340"/>
      <c r="J1494" s="340"/>
      <c r="K1494" s="569"/>
      <c r="L1494" s="570"/>
      <c r="M1494" s="570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44"/>
        <v/>
      </c>
      <c r="C1495" s="349"/>
      <c r="D1495" s="349"/>
      <c r="E1495" s="583"/>
      <c r="F1495" s="279"/>
      <c r="G1495" s="348"/>
      <c r="H1495" s="507"/>
      <c r="I1495" s="340"/>
      <c r="J1495" s="340"/>
      <c r="K1495" s="569"/>
      <c r="L1495" s="570"/>
      <c r="M1495" s="570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44"/>
        <v/>
      </c>
      <c r="C1496" s="349"/>
      <c r="D1496" s="349"/>
      <c r="E1496" s="583"/>
      <c r="F1496" s="279"/>
      <c r="G1496" s="348"/>
      <c r="H1496" s="507"/>
      <c r="I1496" s="340"/>
      <c r="J1496" s="340"/>
      <c r="K1496" s="569"/>
      <c r="L1496" s="570"/>
      <c r="M1496" s="570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44"/>
        <v/>
      </c>
      <c r="C1497" s="349"/>
      <c r="D1497" s="349"/>
      <c r="E1497" s="583"/>
      <c r="F1497" s="279"/>
      <c r="G1497" s="348"/>
      <c r="H1497" s="507"/>
      <c r="I1497" s="340"/>
      <c r="J1497" s="340"/>
      <c r="K1497" s="569"/>
      <c r="L1497" s="570"/>
      <c r="M1497" s="570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144"/>
        <v/>
      </c>
      <c r="C1498" s="349"/>
      <c r="D1498" s="349"/>
      <c r="E1498" s="583"/>
      <c r="F1498" s="279"/>
      <c r="G1498" s="348"/>
      <c r="H1498" s="507"/>
      <c r="I1498" s="340"/>
      <c r="J1498" s="340"/>
      <c r="K1498" s="569"/>
      <c r="L1498" s="570"/>
      <c r="M1498" s="570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44"/>
        <v/>
      </c>
      <c r="C1499" s="349"/>
      <c r="D1499" s="349"/>
      <c r="E1499" s="583"/>
      <c r="F1499" s="279"/>
      <c r="G1499" s="348"/>
      <c r="H1499" s="507"/>
      <c r="I1499" s="340"/>
      <c r="J1499" s="340"/>
      <c r="K1499" s="569"/>
      <c r="L1499" s="570"/>
      <c r="M1499" s="570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44"/>
        <v/>
      </c>
      <c r="C1500" s="349"/>
      <c r="D1500" s="349"/>
      <c r="E1500" s="583"/>
      <c r="F1500" s="279"/>
      <c r="G1500" s="348"/>
      <c r="H1500" s="507"/>
      <c r="I1500" s="340"/>
      <c r="J1500" s="340"/>
      <c r="K1500" s="569"/>
      <c r="L1500" s="570"/>
      <c r="M1500" s="570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44"/>
        <v/>
      </c>
      <c r="C1501" s="349"/>
      <c r="D1501" s="349"/>
      <c r="E1501" s="583"/>
      <c r="F1501" s="279"/>
      <c r="G1501" s="348"/>
      <c r="H1501" s="507"/>
      <c r="I1501" s="340"/>
      <c r="J1501" s="340"/>
      <c r="K1501" s="569"/>
      <c r="L1501" s="570"/>
      <c r="M1501" s="570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44"/>
        <v/>
      </c>
      <c r="C1502" s="349"/>
      <c r="D1502" s="349"/>
      <c r="E1502" s="583"/>
      <c r="F1502" s="279"/>
      <c r="G1502" s="348"/>
      <c r="H1502" s="507"/>
      <c r="I1502" s="340"/>
      <c r="J1502" s="340"/>
      <c r="K1502" s="569"/>
      <c r="L1502" s="570"/>
      <c r="M1502" s="570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si="144"/>
        <v/>
      </c>
      <c r="C1503" s="349"/>
      <c r="D1503" s="349"/>
      <c r="E1503" s="583"/>
      <c r="F1503" s="279"/>
      <c r="G1503" s="348"/>
      <c r="H1503" s="507"/>
      <c r="I1503" s="340"/>
      <c r="J1503" s="340"/>
      <c r="K1503" s="569"/>
      <c r="L1503" s="570"/>
      <c r="M1503" s="570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44"/>
        <v/>
      </c>
      <c r="C1504" s="349"/>
      <c r="D1504" s="349"/>
      <c r="E1504" s="349"/>
      <c r="F1504" s="279"/>
      <c r="G1504" s="348"/>
      <c r="H1504" s="507"/>
      <c r="I1504" s="340"/>
      <c r="J1504" s="340"/>
      <c r="K1504" s="569"/>
      <c r="L1504" s="570"/>
      <c r="M1504" s="570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28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44"/>
        <v/>
      </c>
      <c r="C1505" s="349"/>
      <c r="D1505" s="349"/>
      <c r="E1505" s="349"/>
      <c r="F1505" s="279"/>
      <c r="G1505" s="348"/>
      <c r="H1505" s="507"/>
      <c r="I1505" s="340"/>
      <c r="J1505" s="340"/>
      <c r="K1505" s="569"/>
      <c r="L1505" s="570"/>
      <c r="M1505" s="570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2"/>
      <c r="AB1505" s="573"/>
    </row>
    <row r="1506" spans="1:28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44"/>
        <v/>
      </c>
      <c r="C1506" s="349"/>
      <c r="D1506" s="349"/>
      <c r="E1506" s="349"/>
      <c r="F1506" s="279"/>
      <c r="G1506" s="348"/>
      <c r="H1506" s="507"/>
      <c r="I1506" s="340"/>
      <c r="J1506" s="340"/>
      <c r="K1506" s="569"/>
      <c r="L1506" s="570"/>
      <c r="M1506" s="570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72"/>
      <c r="AB1506" s="573"/>
    </row>
    <row r="1507" spans="1:28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44"/>
        <v/>
      </c>
      <c r="C1507" s="349"/>
      <c r="D1507" s="349"/>
      <c r="E1507" s="349"/>
      <c r="F1507" s="279"/>
      <c r="G1507" s="348"/>
      <c r="H1507" s="507"/>
      <c r="I1507" s="340"/>
      <c r="J1507" s="340"/>
      <c r="K1507" s="569"/>
      <c r="L1507" s="570"/>
      <c r="M1507" s="570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72"/>
      <c r="AB1507" s="573"/>
    </row>
    <row r="1508" spans="1:28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44"/>
        <v/>
      </c>
      <c r="C1508" s="349"/>
      <c r="D1508" s="349"/>
      <c r="E1508" s="349"/>
      <c r="F1508" s="279"/>
      <c r="G1508" s="348"/>
      <c r="H1508" s="507"/>
      <c r="I1508" s="340"/>
      <c r="J1508" s="340"/>
      <c r="K1508" s="569"/>
      <c r="L1508" s="570"/>
      <c r="M1508" s="570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28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44"/>
        <v/>
      </c>
      <c r="C1509" s="349"/>
      <c r="D1509" s="349"/>
      <c r="E1509" s="349"/>
      <c r="F1509" s="279"/>
      <c r="G1509" s="348"/>
      <c r="H1509" s="507"/>
      <c r="I1509" s="340"/>
      <c r="J1509" s="340"/>
      <c r="K1509" s="569"/>
      <c r="L1509" s="570"/>
      <c r="M1509" s="570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</row>
    <row r="1510" spans="1:28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44"/>
        <v/>
      </c>
      <c r="C1510" s="349"/>
      <c r="D1510" s="349"/>
      <c r="E1510" s="349"/>
      <c r="F1510" s="279"/>
      <c r="G1510" s="348"/>
      <c r="H1510" s="507"/>
      <c r="I1510" s="340"/>
      <c r="J1510" s="340"/>
      <c r="K1510" s="569"/>
      <c r="L1510" s="570"/>
      <c r="M1510" s="570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</row>
    <row r="1511" spans="1:28" s="539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44"/>
        <v/>
      </c>
      <c r="C1511" s="349"/>
      <c r="D1511" s="349"/>
      <c r="E1511" s="349"/>
      <c r="F1511" s="279"/>
      <c r="G1511" s="348"/>
      <c r="H1511" s="507"/>
      <c r="I1511" s="340"/>
      <c r="J1511" s="340"/>
      <c r="K1511" s="569"/>
      <c r="L1511" s="570"/>
      <c r="M1511" s="570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B1511" s="573"/>
    </row>
    <row r="1512" spans="1:28" s="539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44"/>
        <v/>
      </c>
      <c r="C1512" s="349"/>
      <c r="D1512" s="349"/>
      <c r="E1512" s="349"/>
      <c r="F1512" s="279"/>
      <c r="G1512" s="348"/>
      <c r="H1512" s="507"/>
      <c r="I1512" s="340"/>
      <c r="J1512" s="340"/>
      <c r="K1512" s="569"/>
      <c r="L1512" s="570"/>
      <c r="M1512" s="570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  <c r="AB1512" s="573"/>
    </row>
    <row r="1513" spans="1:28" s="539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44"/>
        <v/>
      </c>
      <c r="C1513" s="349"/>
      <c r="D1513" s="349"/>
      <c r="E1513" s="349"/>
      <c r="F1513" s="279"/>
      <c r="G1513" s="348"/>
      <c r="H1513" s="507"/>
      <c r="I1513" s="340"/>
      <c r="J1513" s="340"/>
      <c r="K1513" s="569"/>
      <c r="L1513" s="570"/>
      <c r="M1513" s="570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  <c r="AB1513" s="573"/>
    </row>
    <row r="1514" spans="1:28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44"/>
        <v/>
      </c>
      <c r="C1514" s="349"/>
      <c r="D1514" s="349"/>
      <c r="E1514" s="583"/>
      <c r="F1514" s="279"/>
      <c r="G1514" s="348"/>
      <c r="H1514" s="507"/>
      <c r="I1514" s="340"/>
      <c r="J1514" s="340"/>
      <c r="K1514" s="569"/>
      <c r="L1514" s="570"/>
      <c r="M1514" s="570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  <c r="AB1514" s="573"/>
    </row>
    <row r="1515" spans="1:28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44"/>
        <v/>
      </c>
      <c r="C1515" s="349"/>
      <c r="D1515" s="349"/>
      <c r="E1515" s="583"/>
      <c r="F1515" s="279"/>
      <c r="G1515" s="348"/>
      <c r="H1515" s="507"/>
      <c r="I1515" s="340"/>
      <c r="J1515" s="340"/>
      <c r="K1515" s="569"/>
      <c r="L1515" s="570"/>
      <c r="M1515" s="570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  <c r="AB1515" s="573"/>
    </row>
    <row r="1516" spans="1:28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44"/>
        <v/>
      </c>
      <c r="C1516" s="349"/>
      <c r="D1516" s="349"/>
      <c r="E1516" s="583"/>
      <c r="F1516" s="279"/>
      <c r="G1516" s="348"/>
      <c r="H1516" s="507"/>
      <c r="I1516" s="340"/>
      <c r="J1516" s="340"/>
      <c r="K1516" s="569"/>
      <c r="L1516" s="570"/>
      <c r="M1516" s="570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  <c r="AB1516" s="573"/>
    </row>
    <row r="1517" spans="1:28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44"/>
        <v/>
      </c>
      <c r="C1517" s="349"/>
      <c r="D1517" s="349"/>
      <c r="E1517" s="583"/>
      <c r="F1517" s="279"/>
      <c r="G1517" s="348"/>
      <c r="H1517" s="507"/>
      <c r="I1517" s="340"/>
      <c r="J1517" s="340"/>
      <c r="K1517" s="569"/>
      <c r="L1517" s="570"/>
      <c r="M1517" s="570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</row>
    <row r="1518" spans="1:28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44"/>
        <v/>
      </c>
      <c r="C1518" s="349"/>
      <c r="D1518" s="349"/>
      <c r="E1518" s="583"/>
      <c r="F1518" s="279"/>
      <c r="G1518" s="348"/>
      <c r="H1518" s="507"/>
      <c r="I1518" s="340"/>
      <c r="J1518" s="340"/>
      <c r="K1518" s="569"/>
      <c r="L1518" s="570"/>
      <c r="M1518" s="570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</row>
    <row r="1519" spans="1:28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si="144"/>
        <v/>
      </c>
      <c r="C1519" s="349"/>
      <c r="D1519" s="349"/>
      <c r="E1519" s="583"/>
      <c r="F1519" s="279"/>
      <c r="G1519" s="348"/>
      <c r="H1519" s="507"/>
      <c r="I1519" s="340"/>
      <c r="J1519" s="340"/>
      <c r="K1519" s="569"/>
      <c r="L1519" s="570"/>
      <c r="M1519" s="570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</row>
    <row r="1520" spans="1:28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44"/>
        <v/>
      </c>
      <c r="C1520" s="349"/>
      <c r="D1520" s="349"/>
      <c r="E1520" s="349"/>
      <c r="F1520" s="279"/>
      <c r="G1520" s="348"/>
      <c r="H1520" s="507"/>
      <c r="I1520" s="340"/>
      <c r="J1520" s="340"/>
      <c r="K1520" s="56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44"/>
        <v/>
      </c>
      <c r="C1521" s="349"/>
      <c r="D1521" s="349"/>
      <c r="E1521" s="349"/>
      <c r="F1521" s="279"/>
      <c r="G1521" s="348"/>
      <c r="H1521" s="507"/>
      <c r="I1521" s="340"/>
      <c r="J1521" s="340"/>
      <c r="K1521" s="56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44"/>
        <v/>
      </c>
      <c r="C1522" s="349"/>
      <c r="D1522" s="349"/>
      <c r="E1522" s="349"/>
      <c r="F1522" s="279"/>
      <c r="G1522" s="348"/>
      <c r="H1522" s="507"/>
      <c r="I1522" s="340"/>
      <c r="J1522" s="340"/>
      <c r="K1522" s="569"/>
      <c r="L1522" s="570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44"/>
        <v/>
      </c>
      <c r="C1523" s="349"/>
      <c r="D1523" s="349"/>
      <c r="E1523" s="349"/>
      <c r="F1523" s="279"/>
      <c r="G1523" s="348"/>
      <c r="H1523" s="507"/>
      <c r="I1523" s="340"/>
      <c r="J1523" s="340"/>
      <c r="K1523" s="569"/>
      <c r="L1523" s="570"/>
      <c r="M1523" s="570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  <c r="AB1523" s="573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44"/>
        <v/>
      </c>
      <c r="C1524" s="349"/>
      <c r="D1524" s="349"/>
      <c r="E1524" s="349"/>
      <c r="F1524" s="279"/>
      <c r="G1524" s="348"/>
      <c r="H1524" s="507"/>
      <c r="I1524" s="340"/>
      <c r="J1524" s="340"/>
      <c r="K1524" s="569"/>
      <c r="L1524" s="570"/>
      <c r="M1524" s="570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  <c r="AB1524" s="573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44"/>
        <v/>
      </c>
      <c r="C1525" s="349"/>
      <c r="D1525" s="349"/>
      <c r="E1525" s="349"/>
      <c r="F1525" s="279"/>
      <c r="G1525" s="348"/>
      <c r="H1525" s="507"/>
      <c r="I1525" s="340"/>
      <c r="J1525" s="340"/>
      <c r="K1525" s="569"/>
      <c r="L1525" s="570"/>
      <c r="M1525" s="570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  <c r="AB1525" s="573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44"/>
        <v/>
      </c>
      <c r="C1526" s="349"/>
      <c r="D1526" s="349"/>
      <c r="E1526" s="349"/>
      <c r="F1526" s="279"/>
      <c r="G1526" s="348"/>
      <c r="H1526" s="507"/>
      <c r="I1526" s="340"/>
      <c r="J1526" s="340"/>
      <c r="K1526" s="569"/>
      <c r="L1526" s="570"/>
      <c r="M1526" s="570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  <c r="AB1526" s="573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44"/>
        <v/>
      </c>
      <c r="C1527" s="349"/>
      <c r="D1527" s="349"/>
      <c r="E1527" s="349"/>
      <c r="F1527" s="279"/>
      <c r="G1527" s="348"/>
      <c r="H1527" s="507"/>
      <c r="I1527" s="340"/>
      <c r="J1527" s="340"/>
      <c r="K1527" s="569"/>
      <c r="L1527" s="570"/>
      <c r="M1527" s="570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  <c r="AB1527" s="573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44"/>
        <v/>
      </c>
      <c r="C1528" s="349"/>
      <c r="D1528" s="349"/>
      <c r="E1528" s="349"/>
      <c r="F1528" s="279"/>
      <c r="G1528" s="348"/>
      <c r="H1528" s="507"/>
      <c r="I1528" s="340"/>
      <c r="J1528" s="340"/>
      <c r="K1528" s="569"/>
      <c r="L1528" s="570"/>
      <c r="M1528" s="570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  <c r="AB1528" s="573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44"/>
        <v/>
      </c>
      <c r="C1529" s="349"/>
      <c r="D1529" s="349"/>
      <c r="E1529" s="349"/>
      <c r="F1529" s="279"/>
      <c r="G1529" s="348"/>
      <c r="H1529" s="507"/>
      <c r="I1529" s="340"/>
      <c r="J1529" s="340"/>
      <c r="K1529" s="569"/>
      <c r="L1529" s="570"/>
      <c r="M1529" s="570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  <c r="AB1529" s="573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44"/>
        <v/>
      </c>
      <c r="C1530" s="349"/>
      <c r="D1530" s="349"/>
      <c r="E1530" s="349"/>
      <c r="F1530" s="279"/>
      <c r="G1530" s="348"/>
      <c r="H1530" s="507"/>
      <c r="I1530" s="340"/>
      <c r="J1530" s="340"/>
      <c r="K1530" s="56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44"/>
        <v/>
      </c>
      <c r="C1531" s="349"/>
      <c r="D1531" s="349"/>
      <c r="E1531" s="349"/>
      <c r="F1531" s="279"/>
      <c r="G1531" s="348"/>
      <c r="H1531" s="507"/>
      <c r="I1531" s="340"/>
      <c r="J1531" s="340"/>
      <c r="K1531" s="56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44"/>
        <v/>
      </c>
      <c r="C1532" s="349"/>
      <c r="D1532" s="349"/>
      <c r="E1532" s="349"/>
      <c r="F1532" s="279"/>
      <c r="G1532" s="348"/>
      <c r="H1532" s="507"/>
      <c r="I1532" s="340"/>
      <c r="J1532" s="340"/>
      <c r="K1532" s="569"/>
      <c r="L1532" s="570"/>
      <c r="M1532" s="570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44"/>
        <v/>
      </c>
      <c r="C1533" s="349"/>
      <c r="D1533" s="349"/>
      <c r="E1533" s="349"/>
      <c r="F1533" s="279"/>
      <c r="G1533" s="348"/>
      <c r="H1533" s="507"/>
      <c r="I1533" s="340"/>
      <c r="J1533" s="340"/>
      <c r="K1533" s="569"/>
      <c r="L1533" s="570"/>
      <c r="M1533" s="570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44"/>
        <v/>
      </c>
      <c r="C1534" s="349"/>
      <c r="D1534" s="349"/>
      <c r="E1534" s="349"/>
      <c r="F1534" s="279"/>
      <c r="G1534" s="348"/>
      <c r="H1534" s="507"/>
      <c r="I1534" s="340"/>
      <c r="J1534" s="340"/>
      <c r="K1534" s="569"/>
      <c r="L1534" s="570"/>
      <c r="M1534" s="570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44"/>
        <v/>
      </c>
      <c r="C1535" s="349"/>
      <c r="D1535" s="349"/>
      <c r="E1535" s="349"/>
      <c r="F1535" s="279"/>
      <c r="G1535" s="348"/>
      <c r="H1535" s="507"/>
      <c r="I1535" s="340"/>
      <c r="J1535" s="340"/>
      <c r="K1535" s="569"/>
      <c r="L1535" s="570"/>
      <c r="M1535" s="570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44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69"/>
      <c r="L1536" s="570"/>
      <c r="M1536" s="570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31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44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69"/>
      <c r="L1537" s="570"/>
      <c r="M1537" s="570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31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44"/>
        <v/>
      </c>
      <c r="C1538" s="349"/>
      <c r="D1538" s="349"/>
      <c r="E1538" s="349"/>
      <c r="F1538" s="279"/>
      <c r="G1538" s="348"/>
      <c r="H1538" s="507"/>
      <c r="I1538" s="340"/>
      <c r="J1538" s="340"/>
      <c r="K1538" s="56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31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44"/>
        <v/>
      </c>
      <c r="C1539" s="349"/>
      <c r="D1539" s="349"/>
      <c r="E1539" s="349"/>
      <c r="F1539" s="279"/>
      <c r="G1539" s="348"/>
      <c r="H1539" s="507"/>
      <c r="I1539" s="340"/>
      <c r="J1539" s="340"/>
      <c r="K1539" s="56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31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44"/>
        <v/>
      </c>
      <c r="C1540" s="349"/>
      <c r="D1540" s="349"/>
      <c r="E1540" s="349"/>
      <c r="F1540" s="279"/>
      <c r="G1540" s="578"/>
      <c r="H1540" s="507"/>
      <c r="I1540" s="340"/>
      <c r="J1540" s="340"/>
      <c r="K1540" s="569"/>
      <c r="L1540" s="576"/>
      <c r="M1540" s="576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84"/>
      <c r="AB1540" s="573"/>
      <c r="AE1540" s="573"/>
    </row>
    <row r="1541" spans="1:31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44"/>
        <v/>
      </c>
      <c r="C1541" s="349"/>
      <c r="D1541" s="349"/>
      <c r="E1541" s="349"/>
      <c r="F1541" s="279"/>
      <c r="G1541" s="578"/>
      <c r="H1541" s="507"/>
      <c r="I1541" s="340"/>
      <c r="J1541" s="340"/>
      <c r="K1541" s="569"/>
      <c r="L1541" s="576"/>
      <c r="M1541" s="576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84"/>
      <c r="AB1541" s="573"/>
      <c r="AE1541" s="573"/>
    </row>
    <row r="1542" spans="1:31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44"/>
        <v/>
      </c>
      <c r="C1542" s="349"/>
      <c r="D1542" s="581"/>
      <c r="E1542" s="349"/>
      <c r="F1542" s="279"/>
      <c r="G1542" s="578"/>
      <c r="H1542" s="506"/>
      <c r="I1542" s="340"/>
      <c r="J1542" s="340"/>
      <c r="K1542" s="569"/>
      <c r="L1542" s="576"/>
      <c r="M1542" s="576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84"/>
      <c r="AB1542" s="573"/>
      <c r="AE1542" s="573"/>
    </row>
    <row r="1543" spans="1:31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44"/>
        <v/>
      </c>
      <c r="C1543" s="349"/>
      <c r="D1543" s="349"/>
      <c r="E1543" s="349"/>
      <c r="F1543" s="279"/>
      <c r="G1543" s="348"/>
      <c r="H1543" s="507"/>
      <c r="I1543" s="340"/>
      <c r="J1543" s="340"/>
      <c r="K1543" s="56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31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44"/>
        <v/>
      </c>
      <c r="C1544" s="349"/>
      <c r="D1544" s="349"/>
      <c r="E1544" s="349"/>
      <c r="F1544" s="279"/>
      <c r="G1544" s="348"/>
      <c r="H1544" s="507"/>
      <c r="I1544" s="340"/>
      <c r="J1544" s="340"/>
      <c r="K1544" s="569"/>
      <c r="L1544" s="571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31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44"/>
        <v/>
      </c>
      <c r="C1545" s="581"/>
      <c r="D1545" s="349"/>
      <c r="E1545" s="581"/>
      <c r="F1545" s="277"/>
      <c r="G1545" s="582"/>
      <c r="H1545" s="507"/>
      <c r="I1545" s="340"/>
      <c r="J1545" s="340"/>
      <c r="K1545" s="569"/>
      <c r="L1545" s="576"/>
      <c r="M1545" s="576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  <c r="AC1545" s="573"/>
      <c r="AD1545" s="573"/>
      <c r="AE1545" s="573"/>
    </row>
    <row r="1546" spans="1:31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44"/>
        <v/>
      </c>
      <c r="C1546" s="581"/>
      <c r="D1546" s="349"/>
      <c r="E1546" s="581"/>
      <c r="F1546" s="277"/>
      <c r="G1546" s="582"/>
      <c r="H1546" s="507"/>
      <c r="I1546" s="340"/>
      <c r="J1546" s="340"/>
      <c r="K1546" s="569"/>
      <c r="L1546" s="571"/>
      <c r="M1546" s="576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  <c r="AC1546" s="573"/>
      <c r="AD1546" s="573"/>
    </row>
    <row r="1547" spans="1:31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44"/>
        <v/>
      </c>
      <c r="C1547" s="349"/>
      <c r="D1547" s="349"/>
      <c r="E1547" s="318"/>
      <c r="F1547" s="277"/>
      <c r="G1547" s="348"/>
      <c r="H1547" s="507"/>
      <c r="I1547" s="340"/>
      <c r="J1547" s="340"/>
      <c r="K1547" s="569"/>
      <c r="L1547" s="571"/>
      <c r="M1547" s="571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</row>
    <row r="1548" spans="1:31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44"/>
        <v/>
      </c>
      <c r="C1548" s="349"/>
      <c r="D1548" s="349"/>
      <c r="E1548" s="318"/>
      <c r="F1548" s="277"/>
      <c r="G1548" s="348"/>
      <c r="H1548" s="506"/>
      <c r="I1548" s="340"/>
      <c r="J1548" s="340"/>
      <c r="K1548" s="569"/>
      <c r="L1548" s="571"/>
      <c r="M1548" s="571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2"/>
    </row>
    <row r="1549" spans="1:31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44"/>
        <v/>
      </c>
      <c r="C1549" s="349"/>
      <c r="D1549" s="349"/>
      <c r="E1549" s="318"/>
      <c r="F1549" s="277"/>
      <c r="G1549" s="348"/>
      <c r="H1549" s="506"/>
      <c r="I1549" s="340"/>
      <c r="J1549" s="340"/>
      <c r="K1549" s="569"/>
      <c r="L1549" s="571"/>
      <c r="M1549" s="571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2"/>
    </row>
    <row r="1550" spans="1:31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44"/>
        <v/>
      </c>
      <c r="C1550" s="349"/>
      <c r="D1550" s="349"/>
      <c r="E1550" s="318"/>
      <c r="F1550" s="277"/>
      <c r="G1550" s="348"/>
      <c r="H1550" s="507"/>
      <c r="I1550" s="340"/>
      <c r="J1550" s="340"/>
      <c r="K1550" s="569"/>
      <c r="L1550" s="571"/>
      <c r="M1550" s="571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2"/>
    </row>
    <row r="1551" spans="1:31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44"/>
        <v/>
      </c>
      <c r="C1551" s="349"/>
      <c r="D1551" s="349"/>
      <c r="E1551" s="318"/>
      <c r="F1551" s="277"/>
      <c r="G1551" s="348"/>
      <c r="H1551" s="507"/>
      <c r="I1551" s="340"/>
      <c r="J1551" s="340"/>
      <c r="K1551" s="569"/>
      <c r="L1551" s="571"/>
      <c r="M1551" s="571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</row>
    <row r="1552" spans="1:31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44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79"/>
      <c r="L1552" s="570"/>
      <c r="M1552" s="576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</row>
    <row r="1553" spans="1:28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44"/>
        <v/>
      </c>
      <c r="C1553" s="349"/>
      <c r="D1553" s="349"/>
      <c r="E1553" s="349"/>
      <c r="F1553" s="279"/>
      <c r="G1553" s="348"/>
      <c r="H1553" s="507"/>
      <c r="I1553" s="340"/>
      <c r="J1553" s="340"/>
      <c r="K1553" s="579"/>
      <c r="L1553" s="571"/>
      <c r="M1553" s="576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</row>
    <row r="1554" spans="1:28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ref="B1554:B1617" si="145">IF(C1554&lt;&gt;"",MONTH(C1554),"")</f>
        <v/>
      </c>
      <c r="C1554" s="349"/>
      <c r="D1554" s="349"/>
      <c r="E1554" s="581"/>
      <c r="F1554" s="279"/>
      <c r="G1554" s="348"/>
      <c r="H1554" s="506"/>
      <c r="I1554" s="340"/>
      <c r="J1554" s="340"/>
      <c r="K1554" s="569"/>
      <c r="L1554" s="570"/>
      <c r="M1554" s="570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</row>
    <row r="1555" spans="1:28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45"/>
        <v/>
      </c>
      <c r="C1555" s="349"/>
      <c r="D1555" s="349"/>
      <c r="E1555" s="581"/>
      <c r="F1555" s="279"/>
      <c r="G1555" s="348"/>
      <c r="H1555" s="507"/>
      <c r="I1555" s="340"/>
      <c r="J1555" s="340"/>
      <c r="K1555" s="579"/>
      <c r="L1555" s="570"/>
      <c r="M1555" s="570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  <c r="AB1555" s="573"/>
    </row>
    <row r="1556" spans="1:28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45"/>
        <v/>
      </c>
      <c r="C1556" s="349"/>
      <c r="D1556" s="349"/>
      <c r="E1556" s="581"/>
      <c r="F1556" s="279"/>
      <c r="G1556" s="348"/>
      <c r="H1556" s="507"/>
      <c r="I1556" s="340"/>
      <c r="J1556" s="340"/>
      <c r="K1556" s="579"/>
      <c r="L1556" s="570"/>
      <c r="M1556" s="570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  <c r="AB1556" s="573"/>
    </row>
    <row r="1557" spans="1:28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45"/>
        <v/>
      </c>
      <c r="C1557" s="349"/>
      <c r="D1557" s="349"/>
      <c r="E1557" s="581"/>
      <c r="F1557" s="279"/>
      <c r="G1557" s="348"/>
      <c r="H1557" s="506"/>
      <c r="I1557" s="340"/>
      <c r="J1557" s="340"/>
      <c r="K1557" s="579"/>
      <c r="L1557" s="571"/>
      <c r="M1557" s="570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  <c r="AB1557" s="573"/>
    </row>
    <row r="1558" spans="1:28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45"/>
        <v/>
      </c>
      <c r="C1558" s="349"/>
      <c r="D1558" s="349"/>
      <c r="E1558" s="318"/>
      <c r="F1558" s="277"/>
      <c r="G1558" s="348"/>
      <c r="H1558" s="507"/>
      <c r="I1558" s="340"/>
      <c r="J1558" s="340"/>
      <c r="K1558" s="569"/>
      <c r="L1558" s="571"/>
      <c r="M1558" s="571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</row>
    <row r="1559" spans="1:28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45"/>
        <v/>
      </c>
      <c r="C1559" s="349"/>
      <c r="D1559" s="349"/>
      <c r="E1559" s="318"/>
      <c r="F1559" s="277"/>
      <c r="G1559" s="348"/>
      <c r="H1559" s="507"/>
      <c r="I1559" s="340"/>
      <c r="J1559" s="340"/>
      <c r="K1559" s="569"/>
      <c r="L1559" s="571"/>
      <c r="M1559" s="571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</row>
    <row r="1560" spans="1:28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45"/>
        <v/>
      </c>
      <c r="C1560" s="349"/>
      <c r="D1560" s="349"/>
      <c r="E1560" s="318"/>
      <c r="F1560" s="277"/>
      <c r="G1560" s="348"/>
      <c r="H1560" s="507"/>
      <c r="I1560" s="340"/>
      <c r="J1560" s="340"/>
      <c r="K1560" s="569"/>
      <c r="L1560" s="571"/>
      <c r="M1560" s="571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</row>
    <row r="1561" spans="1:28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45"/>
        <v/>
      </c>
      <c r="C1561" s="349"/>
      <c r="D1561" s="349"/>
      <c r="E1561" s="318"/>
      <c r="F1561" s="277"/>
      <c r="G1561" s="348"/>
      <c r="H1561" s="507"/>
      <c r="I1561" s="340"/>
      <c r="J1561" s="340"/>
      <c r="K1561" s="569"/>
      <c r="L1561" s="571"/>
      <c r="M1561" s="571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</row>
    <row r="1562" spans="1:28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145"/>
        <v/>
      </c>
      <c r="C1562" s="349"/>
      <c r="D1562" s="349"/>
      <c r="E1562" s="318"/>
      <c r="F1562" s="277"/>
      <c r="G1562" s="348"/>
      <c r="H1562" s="507"/>
      <c r="I1562" s="340"/>
      <c r="J1562" s="340"/>
      <c r="K1562" s="569"/>
      <c r="L1562" s="571"/>
      <c r="M1562" s="571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</row>
    <row r="1563" spans="1:28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45"/>
        <v/>
      </c>
      <c r="C1563" s="349"/>
      <c r="D1563" s="349"/>
      <c r="E1563" s="318"/>
      <c r="F1563" s="277"/>
      <c r="G1563" s="348"/>
      <c r="H1563" s="507"/>
      <c r="I1563" s="340"/>
      <c r="J1563" s="340"/>
      <c r="K1563" s="569"/>
      <c r="L1563" s="571"/>
      <c r="M1563" s="571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</row>
    <row r="1564" spans="1:28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45"/>
        <v/>
      </c>
      <c r="C1564" s="349"/>
      <c r="D1564" s="349"/>
      <c r="E1564" s="318"/>
      <c r="F1564" s="277"/>
      <c r="G1564" s="348"/>
      <c r="H1564" s="507"/>
      <c r="I1564" s="340"/>
      <c r="J1564" s="340"/>
      <c r="K1564" s="569"/>
      <c r="L1564" s="571"/>
      <c r="M1564" s="571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</row>
    <row r="1565" spans="1:28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45"/>
        <v/>
      </c>
      <c r="C1565" s="349"/>
      <c r="D1565" s="349"/>
      <c r="E1565" s="349"/>
      <c r="F1565" s="279"/>
      <c r="G1565" s="348"/>
      <c r="H1565" s="507"/>
      <c r="I1565" s="340"/>
      <c r="J1565" s="340"/>
      <c r="K1565" s="569"/>
      <c r="L1565" s="570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28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45"/>
        <v/>
      </c>
      <c r="C1566" s="349"/>
      <c r="D1566" s="349"/>
      <c r="E1566" s="349"/>
      <c r="F1566" s="279"/>
      <c r="G1566" s="348"/>
      <c r="H1566" s="507"/>
      <c r="I1566" s="340"/>
      <c r="J1566" s="340"/>
      <c r="K1566" s="569"/>
      <c r="L1566" s="570"/>
      <c r="M1566" s="570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  <c r="AB1566" s="573"/>
    </row>
    <row r="1567" spans="1:28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si="145"/>
        <v/>
      </c>
      <c r="C1567" s="349"/>
      <c r="D1567" s="349"/>
      <c r="E1567" s="349"/>
      <c r="F1567" s="279"/>
      <c r="G1567" s="348"/>
      <c r="H1567" s="507"/>
      <c r="I1567" s="340"/>
      <c r="J1567" s="340"/>
      <c r="K1567" s="569"/>
      <c r="L1567" s="576"/>
      <c r="M1567" s="576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  <c r="AB1567" s="573"/>
    </row>
    <row r="1568" spans="1:28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45"/>
        <v/>
      </c>
      <c r="C1568" s="349"/>
      <c r="D1568" s="349"/>
      <c r="E1568" s="349"/>
      <c r="F1568" s="279"/>
      <c r="G1568" s="348"/>
      <c r="H1568" s="507"/>
      <c r="I1568" s="340"/>
      <c r="J1568" s="340"/>
      <c r="K1568" s="569"/>
      <c r="L1568" s="571"/>
      <c r="M1568" s="576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  <c r="AB1568" s="573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45"/>
        <v/>
      </c>
      <c r="C1569" s="349"/>
      <c r="D1569" s="349"/>
      <c r="E1569" s="349"/>
      <c r="F1569" s="279"/>
      <c r="G1569" s="348"/>
      <c r="H1569" s="509"/>
      <c r="I1569" s="314"/>
      <c r="J1569" s="314"/>
      <c r="K1569" s="579"/>
      <c r="L1569" s="576"/>
      <c r="M1569" s="576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  <c r="AB1569" s="573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45"/>
        <v/>
      </c>
      <c r="C1570" s="349"/>
      <c r="D1570" s="349"/>
      <c r="E1570" s="349"/>
      <c r="F1570" s="279"/>
      <c r="G1570" s="348"/>
      <c r="H1570" s="509"/>
      <c r="I1570" s="314"/>
      <c r="J1570" s="314"/>
      <c r="K1570" s="579"/>
      <c r="L1570" s="571"/>
      <c r="M1570" s="576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  <c r="AB1570" s="573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45"/>
        <v/>
      </c>
      <c r="C1571" s="349"/>
      <c r="D1571" s="349"/>
      <c r="E1571" s="349"/>
      <c r="F1571" s="279"/>
      <c r="G1571" s="348"/>
      <c r="H1571" s="507"/>
      <c r="I1571" s="340"/>
      <c r="J1571" s="340"/>
      <c r="K1571" s="579"/>
      <c r="L1571" s="570"/>
      <c r="M1571" s="576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  <c r="AB1571" s="573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45"/>
        <v/>
      </c>
      <c r="C1572" s="349"/>
      <c r="D1572" s="349"/>
      <c r="E1572" s="349"/>
      <c r="F1572" s="279"/>
      <c r="G1572" s="348"/>
      <c r="H1572" s="507"/>
      <c r="I1572" s="340"/>
      <c r="J1572" s="340"/>
      <c r="K1572" s="579"/>
      <c r="L1572" s="571"/>
      <c r="M1572" s="576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  <c r="AB1572" s="573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45"/>
        <v/>
      </c>
      <c r="C1573" s="349"/>
      <c r="D1573" s="349"/>
      <c r="E1573" s="581"/>
      <c r="F1573" s="277"/>
      <c r="G1573" s="348"/>
      <c r="H1573" s="506"/>
      <c r="I1573" s="340"/>
      <c r="J1573" s="340"/>
      <c r="K1573" s="579"/>
      <c r="L1573" s="570"/>
      <c r="M1573" s="570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45"/>
        <v/>
      </c>
      <c r="C1574" s="349"/>
      <c r="D1574" s="349"/>
      <c r="E1574" s="581"/>
      <c r="F1574" s="277"/>
      <c r="G1574" s="348"/>
      <c r="H1574" s="506"/>
      <c r="I1574" s="340"/>
      <c r="J1574" s="340"/>
      <c r="K1574" s="579"/>
      <c r="L1574" s="570"/>
      <c r="M1574" s="570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45"/>
        <v/>
      </c>
      <c r="C1575" s="349"/>
      <c r="D1575" s="349"/>
      <c r="E1575" s="581"/>
      <c r="F1575" s="279"/>
      <c r="G1575" s="348"/>
      <c r="H1575" s="506"/>
      <c r="I1575" s="340"/>
      <c r="J1575" s="340"/>
      <c r="K1575" s="579"/>
      <c r="L1575" s="570"/>
      <c r="M1575" s="570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45"/>
        <v/>
      </c>
      <c r="C1576" s="349"/>
      <c r="D1576" s="349"/>
      <c r="E1576" s="581"/>
      <c r="F1576" s="277"/>
      <c r="G1576" s="348"/>
      <c r="H1576" s="506"/>
      <c r="I1576" s="340"/>
      <c r="J1576" s="340"/>
      <c r="K1576" s="579"/>
      <c r="L1576" s="570"/>
      <c r="M1576" s="570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45"/>
        <v/>
      </c>
      <c r="C1577" s="349"/>
      <c r="D1577" s="349"/>
      <c r="E1577" s="581"/>
      <c r="F1577" s="277"/>
      <c r="G1577" s="348"/>
      <c r="H1577" s="506"/>
      <c r="I1577" s="340"/>
      <c r="J1577" s="340"/>
      <c r="K1577" s="579"/>
      <c r="L1577" s="570"/>
      <c r="M1577" s="570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45"/>
        <v/>
      </c>
      <c r="C1578" s="349"/>
      <c r="D1578" s="349"/>
      <c r="E1578" s="581"/>
      <c r="F1578" s="277"/>
      <c r="G1578" s="348"/>
      <c r="H1578" s="506"/>
      <c r="I1578" s="340"/>
      <c r="J1578" s="340"/>
      <c r="K1578" s="579"/>
      <c r="L1578" s="570"/>
      <c r="M1578" s="570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45"/>
        <v/>
      </c>
      <c r="C1579" s="349"/>
      <c r="D1579" s="349"/>
      <c r="E1579" s="581"/>
      <c r="F1579" s="277"/>
      <c r="G1579" s="348"/>
      <c r="H1579" s="506"/>
      <c r="I1579" s="340"/>
      <c r="J1579" s="340"/>
      <c r="K1579" s="579"/>
      <c r="L1579" s="570"/>
      <c r="M1579" s="570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45"/>
        <v/>
      </c>
      <c r="C1580" s="349"/>
      <c r="D1580" s="349"/>
      <c r="E1580" s="581"/>
      <c r="F1580" s="277"/>
      <c r="G1580" s="348"/>
      <c r="H1580" s="506"/>
      <c r="I1580" s="340"/>
      <c r="J1580" s="340"/>
      <c r="K1580" s="579"/>
      <c r="L1580" s="570"/>
      <c r="M1580" s="570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45"/>
        <v/>
      </c>
      <c r="C1581" s="349"/>
      <c r="D1581" s="349"/>
      <c r="E1581" s="581"/>
      <c r="F1581" s="277"/>
      <c r="G1581" s="348"/>
      <c r="H1581" s="506"/>
      <c r="I1581" s="340"/>
      <c r="J1581" s="340"/>
      <c r="K1581" s="579"/>
      <c r="L1581" s="571"/>
      <c r="M1581" s="570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45"/>
        <v/>
      </c>
      <c r="C1582" s="349"/>
      <c r="D1582" s="349"/>
      <c r="E1582" s="581"/>
      <c r="F1582" s="277"/>
      <c r="G1582" s="348"/>
      <c r="H1582" s="506"/>
      <c r="I1582" s="340"/>
      <c r="J1582" s="340"/>
      <c r="K1582" s="579"/>
      <c r="L1582" s="570"/>
      <c r="M1582" s="570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si="145"/>
        <v/>
      </c>
      <c r="C1583" s="349"/>
      <c r="D1583" s="349"/>
      <c r="E1583" s="581"/>
      <c r="F1583" s="277"/>
      <c r="G1583" s="348"/>
      <c r="H1583" s="506"/>
      <c r="I1583" s="340"/>
      <c r="J1583" s="340"/>
      <c r="K1583" s="579"/>
      <c r="L1583" s="570"/>
      <c r="M1583" s="570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45"/>
        <v/>
      </c>
      <c r="C1584" s="349"/>
      <c r="D1584" s="349"/>
      <c r="E1584" s="581"/>
      <c r="F1584" s="277"/>
      <c r="G1584" s="348"/>
      <c r="H1584" s="506"/>
      <c r="I1584" s="340"/>
      <c r="J1584" s="340"/>
      <c r="K1584" s="579"/>
      <c r="L1584" s="570"/>
      <c r="M1584" s="570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30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45"/>
        <v/>
      </c>
      <c r="C1585" s="349"/>
      <c r="D1585" s="574"/>
      <c r="E1585" s="349"/>
      <c r="F1585" s="279"/>
      <c r="G1585" s="578"/>
      <c r="H1585" s="507"/>
      <c r="I1585" s="340"/>
      <c r="J1585" s="345"/>
      <c r="K1585" s="569"/>
      <c r="L1585" s="576"/>
      <c r="M1585" s="576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  <c r="AC1585" s="573"/>
      <c r="AD1585" s="573"/>
    </row>
    <row r="1586" spans="1:30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45"/>
        <v/>
      </c>
      <c r="C1586" s="349"/>
      <c r="D1586" s="574"/>
      <c r="E1586" s="349"/>
      <c r="F1586" s="279"/>
      <c r="G1586" s="578"/>
      <c r="H1586" s="507"/>
      <c r="I1586" s="340"/>
      <c r="J1586" s="345"/>
      <c r="K1586" s="569"/>
      <c r="L1586" s="576"/>
      <c r="M1586" s="576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  <c r="AC1586" s="573"/>
      <c r="AD1586" s="573"/>
    </row>
    <row r="1587" spans="1:30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45"/>
        <v/>
      </c>
      <c r="C1587" s="349"/>
      <c r="D1587" s="574"/>
      <c r="E1587" s="349"/>
      <c r="F1587" s="279"/>
      <c r="G1587" s="578"/>
      <c r="H1587" s="507"/>
      <c r="I1587" s="340"/>
      <c r="J1587" s="345"/>
      <c r="K1587" s="569"/>
      <c r="L1587" s="576"/>
      <c r="M1587" s="576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  <c r="AC1587" s="573"/>
      <c r="AD1587" s="573"/>
    </row>
    <row r="1588" spans="1:30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45"/>
        <v/>
      </c>
      <c r="C1588" s="349"/>
      <c r="D1588" s="574"/>
      <c r="E1588" s="349"/>
      <c r="F1588" s="279"/>
      <c r="G1588" s="578"/>
      <c r="H1588" s="507"/>
      <c r="I1588" s="340"/>
      <c r="J1588" s="345"/>
      <c r="K1588" s="569"/>
      <c r="L1588" s="576"/>
      <c r="M1588" s="576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  <c r="AD1588" s="573"/>
    </row>
    <row r="1589" spans="1:30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45"/>
        <v/>
      </c>
      <c r="C1589" s="349"/>
      <c r="D1589" s="574"/>
      <c r="E1589" s="349"/>
      <c r="F1589" s="279"/>
      <c r="G1589" s="578"/>
      <c r="H1589" s="507"/>
      <c r="I1589" s="340"/>
      <c r="J1589" s="340"/>
      <c r="K1589" s="569"/>
      <c r="L1589" s="576"/>
      <c r="M1589" s="576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  <c r="AD1589" s="573"/>
    </row>
    <row r="1590" spans="1:30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45"/>
        <v/>
      </c>
      <c r="C1590" s="349"/>
      <c r="D1590" s="574"/>
      <c r="E1590" s="349"/>
      <c r="F1590" s="277"/>
      <c r="G1590" s="578"/>
      <c r="H1590" s="507"/>
      <c r="I1590" s="340"/>
      <c r="J1590" s="340"/>
      <c r="K1590" s="569"/>
      <c r="L1590" s="576"/>
      <c r="M1590" s="576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  <c r="AC1590" s="573"/>
      <c r="AD1590" s="573"/>
    </row>
    <row r="1591" spans="1:30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45"/>
        <v/>
      </c>
      <c r="C1591" s="349"/>
      <c r="D1591" s="574"/>
      <c r="E1591" s="349"/>
      <c r="F1591" s="277"/>
      <c r="G1591" s="578"/>
      <c r="H1591" s="507"/>
      <c r="I1591" s="340"/>
      <c r="J1591" s="345"/>
      <c r="K1591" s="569"/>
      <c r="L1591" s="576"/>
      <c r="M1591" s="576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  <c r="AC1591" s="573"/>
      <c r="AD1591" s="573"/>
    </row>
    <row r="1592" spans="1:30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45"/>
        <v/>
      </c>
      <c r="C1592" s="349"/>
      <c r="D1592" s="574"/>
      <c r="E1592" s="349"/>
      <c r="F1592" s="279"/>
      <c r="G1592" s="578"/>
      <c r="H1592" s="507"/>
      <c r="I1592" s="340"/>
      <c r="J1592" s="340"/>
      <c r="K1592" s="569"/>
      <c r="L1592" s="571"/>
      <c r="M1592" s="576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  <c r="AD1592" s="573"/>
    </row>
    <row r="1593" spans="1:30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45"/>
        <v/>
      </c>
      <c r="C1593" s="349"/>
      <c r="D1593" s="349"/>
      <c r="E1593" s="349"/>
      <c r="F1593" s="279"/>
      <c r="G1593" s="348"/>
      <c r="H1593" s="587"/>
      <c r="I1593" s="340"/>
      <c r="J1593" s="340"/>
      <c r="K1593" s="569"/>
      <c r="L1593" s="570"/>
      <c r="M1593" s="570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</row>
    <row r="1594" spans="1:30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45"/>
        <v/>
      </c>
      <c r="C1594" s="349"/>
      <c r="D1594" s="349"/>
      <c r="E1594" s="349"/>
      <c r="F1594" s="279"/>
      <c r="G1594" s="348"/>
      <c r="H1594" s="587"/>
      <c r="I1594" s="340"/>
      <c r="J1594" s="340"/>
      <c r="K1594" s="569"/>
      <c r="L1594" s="570"/>
      <c r="M1594" s="570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</row>
    <row r="1595" spans="1:30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45"/>
        <v/>
      </c>
      <c r="C1595" s="349"/>
      <c r="D1595" s="349"/>
      <c r="E1595" s="349"/>
      <c r="F1595" s="279"/>
      <c r="G1595" s="348"/>
      <c r="H1595" s="508"/>
      <c r="I1595" s="340"/>
      <c r="J1595" s="340"/>
      <c r="K1595" s="569"/>
      <c r="L1595" s="570"/>
      <c r="M1595" s="570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</row>
    <row r="1596" spans="1:30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45"/>
        <v/>
      </c>
      <c r="C1596" s="349"/>
      <c r="D1596" s="349"/>
      <c r="E1596" s="349"/>
      <c r="F1596" s="279"/>
      <c r="G1596" s="348"/>
      <c r="H1596" s="508"/>
      <c r="I1596" s="340"/>
      <c r="J1596" s="340"/>
      <c r="K1596" s="569"/>
      <c r="L1596" s="570"/>
      <c r="M1596" s="570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</row>
    <row r="1597" spans="1:30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45"/>
        <v/>
      </c>
      <c r="C1597" s="349"/>
      <c r="D1597" s="349"/>
      <c r="E1597" s="349"/>
      <c r="F1597" s="279"/>
      <c r="G1597" s="348"/>
      <c r="H1597" s="507"/>
      <c r="I1597" s="340"/>
      <c r="J1597" s="340"/>
      <c r="K1597" s="569"/>
      <c r="L1597" s="570"/>
      <c r="M1597" s="570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</row>
    <row r="1598" spans="1:30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45"/>
        <v/>
      </c>
      <c r="C1598" s="349"/>
      <c r="D1598" s="349"/>
      <c r="E1598" s="349"/>
      <c r="F1598" s="279"/>
      <c r="G1598" s="348"/>
      <c r="H1598" s="507"/>
      <c r="I1598" s="340"/>
      <c r="J1598" s="340"/>
      <c r="K1598" s="569"/>
      <c r="L1598" s="570"/>
      <c r="M1598" s="570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</row>
    <row r="1599" spans="1:30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45"/>
        <v/>
      </c>
      <c r="C1599" s="349"/>
      <c r="D1599" s="574"/>
      <c r="E1599" s="349"/>
      <c r="F1599" s="277"/>
      <c r="G1599" s="578"/>
      <c r="H1599" s="507"/>
      <c r="I1599" s="340"/>
      <c r="J1599" s="340"/>
      <c r="K1599" s="569"/>
      <c r="L1599" s="576"/>
      <c r="M1599" s="576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</row>
    <row r="1600" spans="1:30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45"/>
        <v/>
      </c>
      <c r="C1600" s="349"/>
      <c r="D1600" s="574"/>
      <c r="E1600" s="349"/>
      <c r="F1600" s="277"/>
      <c r="G1600" s="578"/>
      <c r="H1600" s="507"/>
      <c r="I1600" s="580"/>
      <c r="J1600" s="340"/>
      <c r="K1600" s="569"/>
      <c r="L1600" s="576"/>
      <c r="M1600" s="576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45"/>
        <v/>
      </c>
      <c r="C1601" s="349"/>
      <c r="D1601" s="574"/>
      <c r="E1601" s="349"/>
      <c r="F1601" s="277"/>
      <c r="G1601" s="578"/>
      <c r="H1601" s="507"/>
      <c r="I1601" s="580"/>
      <c r="J1601" s="340"/>
      <c r="K1601" s="569"/>
      <c r="L1601" s="576"/>
      <c r="M1601" s="576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45"/>
        <v/>
      </c>
      <c r="C1602" s="349"/>
      <c r="D1602" s="574"/>
      <c r="E1602" s="349"/>
      <c r="F1602" s="277"/>
      <c r="G1602" s="578"/>
      <c r="H1602" s="507"/>
      <c r="I1602" s="340"/>
      <c r="J1602" s="340"/>
      <c r="K1602" s="569"/>
      <c r="L1602" s="576"/>
      <c r="M1602" s="576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45"/>
        <v/>
      </c>
      <c r="C1603" s="349"/>
      <c r="D1603" s="574"/>
      <c r="E1603" s="349"/>
      <c r="F1603" s="279"/>
      <c r="G1603" s="578"/>
      <c r="H1603" s="507"/>
      <c r="I1603" s="340"/>
      <c r="J1603" s="340"/>
      <c r="K1603" s="569"/>
      <c r="L1603" s="576"/>
      <c r="M1603" s="576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45"/>
        <v/>
      </c>
      <c r="C1604" s="349"/>
      <c r="D1604" s="574"/>
      <c r="E1604" s="349"/>
      <c r="F1604" s="279"/>
      <c r="G1604" s="578"/>
      <c r="H1604" s="507"/>
      <c r="I1604" s="340"/>
      <c r="J1604" s="340"/>
      <c r="K1604" s="569"/>
      <c r="L1604" s="576"/>
      <c r="M1604" s="576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45"/>
        <v/>
      </c>
      <c r="C1605" s="349"/>
      <c r="D1605" s="574"/>
      <c r="E1605" s="349"/>
      <c r="F1605" s="280"/>
      <c r="G1605" s="578"/>
      <c r="H1605" s="507"/>
      <c r="I1605" s="340"/>
      <c r="J1605" s="340"/>
      <c r="K1605" s="569"/>
      <c r="L1605" s="576"/>
      <c r="M1605" s="576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45"/>
        <v/>
      </c>
      <c r="C1606" s="349"/>
      <c r="D1606" s="574"/>
      <c r="E1606" s="349"/>
      <c r="F1606" s="277"/>
      <c r="G1606" s="578"/>
      <c r="H1606" s="507"/>
      <c r="I1606" s="340"/>
      <c r="J1606" s="340"/>
      <c r="K1606" s="569"/>
      <c r="L1606" s="576"/>
      <c r="M1606" s="576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45"/>
        <v/>
      </c>
      <c r="C1607" s="349"/>
      <c r="D1607" s="574"/>
      <c r="E1607" s="349"/>
      <c r="F1607" s="277"/>
      <c r="G1607" s="578"/>
      <c r="H1607" s="507"/>
      <c r="I1607" s="340"/>
      <c r="J1607" s="340"/>
      <c r="K1607" s="569"/>
      <c r="L1607" s="576"/>
      <c r="M1607" s="576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45"/>
        <v/>
      </c>
      <c r="C1608" s="349"/>
      <c r="D1608" s="574"/>
      <c r="E1608" s="349"/>
      <c r="F1608" s="277"/>
      <c r="G1608" s="578"/>
      <c r="H1608" s="507"/>
      <c r="I1608" s="340"/>
      <c r="J1608" s="340"/>
      <c r="K1608" s="569"/>
      <c r="L1608" s="576"/>
      <c r="M1608" s="576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45"/>
        <v/>
      </c>
      <c r="C1609" s="349"/>
      <c r="D1609" s="574"/>
      <c r="E1609" s="349"/>
      <c r="F1609" s="277"/>
      <c r="G1609" s="578"/>
      <c r="H1609" s="507"/>
      <c r="I1609" s="340"/>
      <c r="J1609" s="340"/>
      <c r="K1609" s="569"/>
      <c r="L1609" s="576"/>
      <c r="M1609" s="576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45"/>
        <v/>
      </c>
      <c r="C1610" s="349"/>
      <c r="D1610" s="574"/>
      <c r="E1610" s="349"/>
      <c r="F1610" s="280"/>
      <c r="G1610" s="578"/>
      <c r="H1610" s="507"/>
      <c r="I1610" s="340"/>
      <c r="J1610" s="340"/>
      <c r="K1610" s="569"/>
      <c r="L1610" s="576"/>
      <c r="M1610" s="576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45"/>
        <v/>
      </c>
      <c r="C1611" s="349"/>
      <c r="D1611" s="574"/>
      <c r="E1611" s="349"/>
      <c r="F1611" s="280"/>
      <c r="G1611" s="578"/>
      <c r="H1611" s="507"/>
      <c r="I1611" s="340"/>
      <c r="J1611" s="340"/>
      <c r="K1611" s="569"/>
      <c r="L1611" s="576"/>
      <c r="M1611" s="576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45"/>
        <v/>
      </c>
      <c r="C1612" s="349"/>
      <c r="D1612" s="574"/>
      <c r="E1612" s="349"/>
      <c r="F1612" s="277"/>
      <c r="G1612" s="578"/>
      <c r="H1612" s="507"/>
      <c r="I1612" s="340"/>
      <c r="J1612" s="340"/>
      <c r="K1612" s="569"/>
      <c r="L1612" s="576"/>
      <c r="M1612" s="576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45"/>
        <v/>
      </c>
      <c r="C1613" s="349"/>
      <c r="D1613" s="574"/>
      <c r="E1613" s="349"/>
      <c r="F1613" s="279"/>
      <c r="G1613" s="578"/>
      <c r="H1613" s="507"/>
      <c r="I1613" s="340"/>
      <c r="J1613" s="340"/>
      <c r="K1613" s="569"/>
      <c r="L1613" s="576"/>
      <c r="M1613" s="576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45"/>
        <v/>
      </c>
      <c r="C1614" s="349"/>
      <c r="D1614" s="574"/>
      <c r="E1614" s="349"/>
      <c r="F1614" s="279"/>
      <c r="G1614" s="578"/>
      <c r="H1614" s="507"/>
      <c r="I1614" s="340"/>
      <c r="J1614" s="340"/>
      <c r="K1614" s="569"/>
      <c r="L1614" s="576"/>
      <c r="M1614" s="576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45"/>
        <v/>
      </c>
      <c r="C1615" s="349"/>
      <c r="D1615" s="574"/>
      <c r="E1615" s="349"/>
      <c r="F1615" s="277"/>
      <c r="G1615" s="578"/>
      <c r="H1615" s="507"/>
      <c r="I1615" s="340"/>
      <c r="J1615" s="340"/>
      <c r="K1615" s="569"/>
      <c r="L1615" s="576"/>
      <c r="M1615" s="576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45"/>
        <v/>
      </c>
      <c r="C1616" s="349"/>
      <c r="D1616" s="574"/>
      <c r="E1616" s="349"/>
      <c r="F1616" s="279"/>
      <c r="G1616" s="578"/>
      <c r="H1616" s="507"/>
      <c r="I1616" s="340"/>
      <c r="J1616" s="340"/>
      <c r="K1616" s="569"/>
      <c r="L1616" s="576"/>
      <c r="M1616" s="576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28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45"/>
        <v/>
      </c>
      <c r="C1617" s="349"/>
      <c r="D1617" s="574"/>
      <c r="E1617" s="349"/>
      <c r="F1617" s="279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72"/>
      <c r="AB1617" s="573"/>
    </row>
    <row r="1618" spans="1:28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ref="B1618:B1681" si="146">IF(C1618&lt;&gt;"",MONTH(C1618),"")</f>
        <v/>
      </c>
      <c r="C1618" s="349"/>
      <c r="D1618" s="574"/>
      <c r="E1618" s="349"/>
      <c r="F1618" s="279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72"/>
      <c r="AB1618" s="573"/>
    </row>
    <row r="1619" spans="1:28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46"/>
        <v/>
      </c>
      <c r="C1619" s="349"/>
      <c r="D1619" s="574"/>
      <c r="E1619" s="349"/>
      <c r="F1619" s="279"/>
      <c r="G1619" s="578"/>
      <c r="H1619" s="507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72"/>
      <c r="AB1619" s="573"/>
    </row>
    <row r="1620" spans="1:28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46"/>
        <v/>
      </c>
      <c r="C1620" s="349"/>
      <c r="D1620" s="574"/>
      <c r="E1620" s="349"/>
      <c r="F1620" s="279"/>
      <c r="G1620" s="578"/>
      <c r="H1620" s="507"/>
      <c r="I1620" s="340"/>
      <c r="J1620" s="340"/>
      <c r="K1620" s="569"/>
      <c r="L1620" s="576"/>
      <c r="M1620" s="576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28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46"/>
        <v/>
      </c>
      <c r="C1621" s="349"/>
      <c r="D1621" s="574"/>
      <c r="E1621" s="349"/>
      <c r="F1621" s="279"/>
      <c r="G1621" s="578"/>
      <c r="H1621" s="507"/>
      <c r="I1621" s="340"/>
      <c r="J1621" s="340"/>
      <c r="K1621" s="569"/>
      <c r="L1621" s="576"/>
      <c r="M1621" s="576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28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46"/>
        <v/>
      </c>
      <c r="C1622" s="349"/>
      <c r="D1622" s="574"/>
      <c r="E1622" s="349"/>
      <c r="F1622" s="279"/>
      <c r="G1622" s="578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</row>
    <row r="1623" spans="1:28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46"/>
        <v/>
      </c>
      <c r="C1623" s="349"/>
      <c r="D1623" s="574"/>
      <c r="E1623" s="349"/>
      <c r="F1623" s="279"/>
      <c r="G1623" s="578"/>
      <c r="H1623" s="507"/>
      <c r="I1623" s="314"/>
      <c r="J1623" s="314"/>
      <c r="K1623" s="569"/>
      <c r="L1623" s="576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</row>
    <row r="1624" spans="1:28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46"/>
        <v/>
      </c>
      <c r="C1624" s="349"/>
      <c r="D1624" s="574"/>
      <c r="E1624" s="349"/>
      <c r="F1624" s="279"/>
      <c r="G1624" s="578"/>
      <c r="H1624" s="507"/>
      <c r="I1624" s="340"/>
      <c r="J1624" s="340"/>
      <c r="K1624" s="569"/>
      <c r="L1624" s="576"/>
      <c r="M1624" s="576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  <c r="AB1624" s="573"/>
    </row>
    <row r="1625" spans="1:28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46"/>
        <v/>
      </c>
      <c r="C1625" s="349"/>
      <c r="D1625" s="574"/>
      <c r="E1625" s="349"/>
      <c r="F1625" s="279"/>
      <c r="G1625" s="578"/>
      <c r="H1625" s="507"/>
      <c r="I1625" s="340"/>
      <c r="J1625" s="340"/>
      <c r="K1625" s="569"/>
      <c r="L1625" s="576"/>
      <c r="M1625" s="576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  <c r="AB1625" s="573"/>
    </row>
    <row r="1626" spans="1:28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146"/>
        <v/>
      </c>
      <c r="C1626" s="349"/>
      <c r="D1626" s="574"/>
      <c r="E1626" s="349"/>
      <c r="F1626" s="279"/>
      <c r="G1626" s="578"/>
      <c r="H1626" s="507"/>
      <c r="I1626" s="340"/>
      <c r="J1626" s="340"/>
      <c r="K1626" s="569"/>
      <c r="L1626" s="576"/>
      <c r="M1626" s="576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  <c r="AB1626" s="573"/>
    </row>
    <row r="1627" spans="1:28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46"/>
        <v/>
      </c>
      <c r="C1627" s="349"/>
      <c r="D1627" s="574"/>
      <c r="E1627" s="349"/>
      <c r="F1627" s="279"/>
      <c r="G1627" s="578"/>
      <c r="H1627" s="507"/>
      <c r="I1627" s="340"/>
      <c r="J1627" s="340"/>
      <c r="K1627" s="569"/>
      <c r="L1627" s="576"/>
      <c r="M1627" s="576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  <c r="AB1627" s="573"/>
    </row>
    <row r="1628" spans="1:28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46"/>
        <v/>
      </c>
      <c r="C1628" s="349"/>
      <c r="D1628" s="574"/>
      <c r="E1628" s="349"/>
      <c r="F1628" s="280"/>
      <c r="G1628" s="578"/>
      <c r="H1628" s="507"/>
      <c r="I1628" s="340"/>
      <c r="J1628" s="340"/>
      <c r="K1628" s="569"/>
      <c r="L1628" s="576"/>
      <c r="M1628" s="576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  <c r="AB1628" s="573"/>
    </row>
    <row r="1629" spans="1:28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46"/>
        <v/>
      </c>
      <c r="C1629" s="349"/>
      <c r="D1629" s="574"/>
      <c r="E1629" s="349"/>
      <c r="F1629" s="280"/>
      <c r="G1629" s="578"/>
      <c r="H1629" s="507"/>
      <c r="I1629" s="340"/>
      <c r="J1629" s="340"/>
      <c r="K1629" s="569"/>
      <c r="L1629" s="576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28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46"/>
        <v/>
      </c>
      <c r="C1630" s="349"/>
      <c r="D1630" s="574"/>
      <c r="E1630" s="349"/>
      <c r="F1630" s="280"/>
      <c r="G1630" s="578"/>
      <c r="H1630" s="507"/>
      <c r="I1630" s="340"/>
      <c r="J1630" s="340"/>
      <c r="K1630" s="569"/>
      <c r="L1630" s="576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28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si="146"/>
        <v/>
      </c>
      <c r="C1631" s="349"/>
      <c r="D1631" s="574"/>
      <c r="E1631" s="349"/>
      <c r="F1631" s="280"/>
      <c r="G1631" s="578"/>
      <c r="H1631" s="507"/>
      <c r="I1631" s="340"/>
      <c r="J1631" s="340"/>
      <c r="K1631" s="569"/>
      <c r="L1631" s="576"/>
      <c r="M1631" s="576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28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46"/>
        <v/>
      </c>
      <c r="C1632" s="349"/>
      <c r="D1632" s="574"/>
      <c r="E1632" s="349"/>
      <c r="F1632" s="280"/>
      <c r="G1632" s="578"/>
      <c r="H1632" s="507"/>
      <c r="I1632" s="340"/>
      <c r="J1632" s="340"/>
      <c r="K1632" s="569"/>
      <c r="L1632" s="576"/>
      <c r="M1632" s="576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46"/>
        <v/>
      </c>
      <c r="C1633" s="349"/>
      <c r="D1633" s="574"/>
      <c r="E1633" s="349"/>
      <c r="F1633" s="280"/>
      <c r="G1633" s="578"/>
      <c r="H1633" s="507"/>
      <c r="I1633" s="340"/>
      <c r="J1633" s="340"/>
      <c r="K1633" s="569"/>
      <c r="L1633" s="576"/>
      <c r="M1633" s="576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46"/>
        <v/>
      </c>
      <c r="C1634" s="349"/>
      <c r="D1634" s="574"/>
      <c r="E1634" s="349"/>
      <c r="F1634" s="280"/>
      <c r="G1634" s="578"/>
      <c r="H1634" s="507"/>
      <c r="I1634" s="340"/>
      <c r="J1634" s="340"/>
      <c r="K1634" s="569"/>
      <c r="L1634" s="576"/>
      <c r="M1634" s="576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46"/>
        <v/>
      </c>
      <c r="C1635" s="349"/>
      <c r="D1635" s="574"/>
      <c r="E1635" s="349"/>
      <c r="F1635" s="280"/>
      <c r="G1635" s="578"/>
      <c r="H1635" s="507"/>
      <c r="I1635" s="340"/>
      <c r="J1635" s="340"/>
      <c r="K1635" s="569"/>
      <c r="L1635" s="576"/>
      <c r="M1635" s="576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  <c r="AB1635" s="573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46"/>
        <v/>
      </c>
      <c r="C1636" s="349"/>
      <c r="D1636" s="574"/>
      <c r="E1636" s="349"/>
      <c r="F1636" s="280"/>
      <c r="G1636" s="578"/>
      <c r="H1636" s="507"/>
      <c r="I1636" s="340"/>
      <c r="J1636" s="340"/>
      <c r="K1636" s="569"/>
      <c r="L1636" s="576"/>
      <c r="M1636" s="576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  <c r="AB1636" s="573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46"/>
        <v/>
      </c>
      <c r="C1637" s="349"/>
      <c r="D1637" s="574"/>
      <c r="E1637" s="349"/>
      <c r="F1637" s="280"/>
      <c r="G1637" s="578"/>
      <c r="H1637" s="507"/>
      <c r="I1637" s="340"/>
      <c r="J1637" s="340"/>
      <c r="K1637" s="569"/>
      <c r="L1637" s="576"/>
      <c r="M1637" s="576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  <c r="AB1637" s="573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46"/>
        <v/>
      </c>
      <c r="C1638" s="349"/>
      <c r="D1638" s="574"/>
      <c r="E1638" s="349"/>
      <c r="F1638" s="280"/>
      <c r="G1638" s="578"/>
      <c r="H1638" s="507"/>
      <c r="I1638" s="340"/>
      <c r="J1638" s="340"/>
      <c r="K1638" s="569"/>
      <c r="L1638" s="576"/>
      <c r="M1638" s="576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  <c r="AB1638" s="573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46"/>
        <v/>
      </c>
      <c r="C1639" s="349"/>
      <c r="D1639" s="574"/>
      <c r="E1639" s="349"/>
      <c r="F1639" s="280"/>
      <c r="G1639" s="578"/>
      <c r="H1639" s="507"/>
      <c r="I1639" s="340"/>
      <c r="J1639" s="340"/>
      <c r="K1639" s="569"/>
      <c r="L1639" s="576"/>
      <c r="M1639" s="576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  <c r="AB1639" s="573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46"/>
        <v/>
      </c>
      <c r="C1640" s="349"/>
      <c r="D1640" s="574"/>
      <c r="E1640" s="349"/>
      <c r="F1640" s="280"/>
      <c r="G1640" s="578"/>
      <c r="H1640" s="507"/>
      <c r="I1640" s="340"/>
      <c r="J1640" s="340"/>
      <c r="K1640" s="569"/>
      <c r="L1640" s="576"/>
      <c r="M1640" s="576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  <c r="AB1640" s="573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46"/>
        <v/>
      </c>
      <c r="C1641" s="349"/>
      <c r="D1641" s="574"/>
      <c r="E1641" s="349"/>
      <c r="F1641" s="280"/>
      <c r="G1641" s="578"/>
      <c r="H1641" s="507"/>
      <c r="I1641" s="340"/>
      <c r="J1641" s="340"/>
      <c r="K1641" s="569"/>
      <c r="L1641" s="576"/>
      <c r="M1641" s="576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  <c r="AB1641" s="573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46"/>
        <v/>
      </c>
      <c r="C1642" s="349"/>
      <c r="D1642" s="574"/>
      <c r="E1642" s="349"/>
      <c r="F1642" s="280"/>
      <c r="G1642" s="578"/>
      <c r="H1642" s="507"/>
      <c r="I1642" s="340"/>
      <c r="J1642" s="340"/>
      <c r="K1642" s="569"/>
      <c r="L1642" s="576"/>
      <c r="M1642" s="576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46"/>
        <v/>
      </c>
      <c r="C1643" s="349"/>
      <c r="D1643" s="574"/>
      <c r="E1643" s="349"/>
      <c r="F1643" s="280"/>
      <c r="G1643" s="578"/>
      <c r="H1643" s="507"/>
      <c r="I1643" s="340"/>
      <c r="J1643" s="340"/>
      <c r="K1643" s="569"/>
      <c r="L1643" s="576"/>
      <c r="M1643" s="576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46"/>
        <v/>
      </c>
      <c r="C1644" s="349"/>
      <c r="D1644" s="574"/>
      <c r="E1644" s="349"/>
      <c r="F1644" s="279"/>
      <c r="G1644" s="578"/>
      <c r="H1644" s="507"/>
      <c r="I1644" s="34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46"/>
        <v/>
      </c>
      <c r="C1645" s="349"/>
      <c r="D1645" s="574"/>
      <c r="E1645" s="349"/>
      <c r="F1645" s="280"/>
      <c r="G1645" s="578"/>
      <c r="H1645" s="507"/>
      <c r="I1645" s="340"/>
      <c r="J1645" s="340"/>
      <c r="K1645" s="569"/>
      <c r="L1645" s="576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46"/>
        <v/>
      </c>
      <c r="C1646" s="349"/>
      <c r="D1646" s="574"/>
      <c r="E1646" s="349"/>
      <c r="F1646" s="279"/>
      <c r="G1646" s="578"/>
      <c r="H1646" s="507"/>
      <c r="I1646" s="340"/>
      <c r="J1646" s="340"/>
      <c r="K1646" s="56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si="146"/>
        <v/>
      </c>
      <c r="C1647" s="349"/>
      <c r="D1647" s="574"/>
      <c r="E1647" s="349"/>
      <c r="F1647" s="279"/>
      <c r="G1647" s="578"/>
      <c r="H1647" s="507"/>
      <c r="I1647" s="340"/>
      <c r="J1647" s="340"/>
      <c r="K1647" s="569"/>
      <c r="L1647" s="576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46"/>
        <v/>
      </c>
      <c r="C1648" s="349"/>
      <c r="D1648" s="574"/>
      <c r="E1648" s="349"/>
      <c r="F1648" s="279"/>
      <c r="G1648" s="578"/>
      <c r="H1648" s="507"/>
      <c r="I1648" s="340"/>
      <c r="J1648" s="340"/>
      <c r="K1648" s="569"/>
      <c r="L1648" s="576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28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46"/>
        <v/>
      </c>
      <c r="C1649" s="349"/>
      <c r="D1649" s="574"/>
      <c r="E1649" s="349"/>
      <c r="F1649" s="279"/>
      <c r="G1649" s="578"/>
      <c r="H1649" s="507"/>
      <c r="I1649" s="340"/>
      <c r="J1649" s="340"/>
      <c r="K1649" s="569"/>
      <c r="L1649" s="576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28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46"/>
        <v/>
      </c>
      <c r="C1650" s="349"/>
      <c r="D1650" s="574"/>
      <c r="E1650" s="349"/>
      <c r="F1650" s="279"/>
      <c r="G1650" s="578"/>
      <c r="H1650" s="507"/>
      <c r="I1650" s="340"/>
      <c r="J1650" s="340"/>
      <c r="K1650" s="569"/>
      <c r="L1650" s="576"/>
      <c r="M1650" s="576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28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46"/>
        <v/>
      </c>
      <c r="C1651" s="349"/>
      <c r="D1651" s="574"/>
      <c r="E1651" s="349"/>
      <c r="F1651" s="275"/>
      <c r="G1651" s="578"/>
      <c r="H1651" s="507"/>
      <c r="I1651" s="340"/>
      <c r="J1651" s="340"/>
      <c r="K1651" s="569"/>
      <c r="L1651" s="576"/>
      <c r="M1651" s="576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28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46"/>
        <v/>
      </c>
      <c r="C1652" s="349"/>
      <c r="D1652" s="574"/>
      <c r="E1652" s="349"/>
      <c r="F1652" s="279"/>
      <c r="G1652" s="578"/>
      <c r="H1652" s="507"/>
      <c r="I1652" s="340"/>
      <c r="J1652" s="340"/>
      <c r="K1652" s="569"/>
      <c r="L1652" s="576"/>
      <c r="M1652" s="576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28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46"/>
        <v/>
      </c>
      <c r="C1653" s="349"/>
      <c r="D1653" s="574"/>
      <c r="E1653" s="349"/>
      <c r="F1653" s="277"/>
      <c r="G1653" s="578"/>
      <c r="H1653" s="507"/>
      <c r="I1653" s="340"/>
      <c r="J1653" s="340"/>
      <c r="K1653" s="569"/>
      <c r="L1653" s="576"/>
      <c r="M1653" s="576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28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46"/>
        <v/>
      </c>
      <c r="C1654" s="349"/>
      <c r="D1654" s="574"/>
      <c r="E1654" s="349"/>
      <c r="F1654" s="279"/>
      <c r="G1654" s="578"/>
      <c r="H1654" s="507"/>
      <c r="I1654" s="340"/>
      <c r="J1654" s="340"/>
      <c r="K1654" s="569"/>
      <c r="L1654" s="576"/>
      <c r="M1654" s="576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28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46"/>
        <v/>
      </c>
      <c r="C1655" s="349"/>
      <c r="D1655" s="574"/>
      <c r="E1655" s="349"/>
      <c r="F1655" s="280"/>
      <c r="G1655" s="578"/>
      <c r="H1655" s="507"/>
      <c r="I1655" s="340"/>
      <c r="J1655" s="340"/>
      <c r="K1655" s="569"/>
      <c r="L1655" s="576"/>
      <c r="M1655" s="576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28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46"/>
        <v/>
      </c>
      <c r="C1656" s="349"/>
      <c r="D1656" s="574"/>
      <c r="E1656" s="349"/>
      <c r="F1656" s="280"/>
      <c r="G1656" s="578"/>
      <c r="H1656" s="507"/>
      <c r="I1656" s="340"/>
      <c r="J1656" s="340"/>
      <c r="K1656" s="569"/>
      <c r="L1656" s="576"/>
      <c r="M1656" s="576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28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46"/>
        <v/>
      </c>
      <c r="C1657" s="349"/>
      <c r="D1657" s="574"/>
      <c r="E1657" s="349"/>
      <c r="F1657" s="280"/>
      <c r="G1657" s="578"/>
      <c r="H1657" s="507"/>
      <c r="I1657" s="340"/>
      <c r="J1657" s="340"/>
      <c r="K1657" s="569"/>
      <c r="L1657" s="576"/>
      <c r="M1657" s="576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28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46"/>
        <v/>
      </c>
      <c r="C1658" s="349"/>
      <c r="D1658" s="574"/>
      <c r="E1658" s="349"/>
      <c r="F1658" s="280"/>
      <c r="G1658" s="578"/>
      <c r="H1658" s="507"/>
      <c r="I1658" s="340"/>
      <c r="J1658" s="340"/>
      <c r="K1658" s="569"/>
      <c r="L1658" s="576"/>
      <c r="M1658" s="576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28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46"/>
        <v/>
      </c>
      <c r="C1659" s="349"/>
      <c r="D1659" s="574"/>
      <c r="E1659" s="349"/>
      <c r="F1659" s="280"/>
      <c r="G1659" s="578"/>
      <c r="H1659" s="507"/>
      <c r="I1659" s="340"/>
      <c r="J1659" s="340"/>
      <c r="K1659" s="569"/>
      <c r="L1659" s="576"/>
      <c r="M1659" s="576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28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46"/>
        <v/>
      </c>
      <c r="C1660" s="349"/>
      <c r="D1660" s="574"/>
      <c r="E1660" s="349"/>
      <c r="F1660" s="280"/>
      <c r="G1660" s="578"/>
      <c r="H1660" s="507"/>
      <c r="I1660" s="340"/>
      <c r="J1660" s="340"/>
      <c r="K1660" s="569"/>
      <c r="L1660" s="576"/>
      <c r="M1660" s="576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28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46"/>
        <v/>
      </c>
      <c r="C1661" s="349"/>
      <c r="D1661" s="574"/>
      <c r="E1661" s="349"/>
      <c r="F1661" s="280"/>
      <c r="G1661" s="578"/>
      <c r="H1661" s="507"/>
      <c r="I1661" s="340"/>
      <c r="J1661" s="340"/>
      <c r="K1661" s="569"/>
      <c r="L1661" s="576"/>
      <c r="M1661" s="576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28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46"/>
        <v/>
      </c>
      <c r="C1662" s="349"/>
      <c r="D1662" s="574"/>
      <c r="E1662" s="349"/>
      <c r="F1662" s="279"/>
      <c r="G1662" s="578"/>
      <c r="H1662" s="507"/>
      <c r="I1662" s="340"/>
      <c r="J1662" s="340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</row>
    <row r="1663" spans="1:28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46"/>
        <v/>
      </c>
      <c r="C1663" s="349"/>
      <c r="D1663" s="574"/>
      <c r="E1663" s="349"/>
      <c r="F1663" s="280"/>
      <c r="G1663" s="578"/>
      <c r="H1663" s="507"/>
      <c r="I1663" s="340"/>
      <c r="J1663" s="340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</row>
    <row r="1664" spans="1:28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46"/>
        <v/>
      </c>
      <c r="C1664" s="349"/>
      <c r="D1664" s="574"/>
      <c r="E1664" s="349"/>
      <c r="F1664" s="280"/>
      <c r="G1664" s="578"/>
      <c r="H1664" s="507"/>
      <c r="I1664" s="340"/>
      <c r="J1664" s="340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</row>
    <row r="1665" spans="1:28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46"/>
        <v/>
      </c>
      <c r="C1665" s="349"/>
      <c r="D1665" s="574"/>
      <c r="E1665" s="349"/>
      <c r="F1665" s="280"/>
      <c r="G1665" s="578"/>
      <c r="H1665" s="507"/>
      <c r="I1665" s="340"/>
      <c r="J1665" s="340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</row>
    <row r="1666" spans="1:28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46"/>
        <v/>
      </c>
      <c r="C1666" s="349"/>
      <c r="D1666" s="574"/>
      <c r="E1666" s="349"/>
      <c r="F1666" s="280"/>
      <c r="G1666" s="578"/>
      <c r="H1666" s="507"/>
      <c r="I1666" s="340"/>
      <c r="J1666" s="340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</row>
    <row r="1667" spans="1:28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46"/>
        <v/>
      </c>
      <c r="C1667" s="349"/>
      <c r="D1667" s="574"/>
      <c r="E1667" s="349"/>
      <c r="F1667" s="280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</row>
    <row r="1668" spans="1:28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46"/>
        <v/>
      </c>
      <c r="C1668" s="349"/>
      <c r="D1668" s="574"/>
      <c r="E1668" s="349"/>
      <c r="F1668" s="280"/>
      <c r="G1668" s="578"/>
      <c r="H1668" s="507"/>
      <c r="I1668" s="340"/>
      <c r="J1668" s="340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</row>
    <row r="1669" spans="1:28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46"/>
        <v/>
      </c>
      <c r="C1669" s="349"/>
      <c r="D1669" s="574"/>
      <c r="E1669" s="349"/>
      <c r="F1669" s="280"/>
      <c r="G1669" s="578"/>
      <c r="H1669" s="507"/>
      <c r="I1669" s="340"/>
      <c r="J1669" s="340"/>
      <c r="K1669" s="569"/>
      <c r="L1669" s="576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</row>
    <row r="1670" spans="1:28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46"/>
        <v/>
      </c>
      <c r="C1670" s="349"/>
      <c r="D1670" s="574"/>
      <c r="E1670" s="349"/>
      <c r="F1670" s="279"/>
      <c r="G1670" s="578"/>
      <c r="H1670" s="507"/>
      <c r="I1670" s="340"/>
      <c r="J1670" s="340"/>
      <c r="K1670" s="569"/>
      <c r="L1670" s="576"/>
      <c r="M1670" s="576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28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46"/>
        <v/>
      </c>
      <c r="C1671" s="349"/>
      <c r="D1671" s="574"/>
      <c r="E1671" s="349"/>
      <c r="F1671" s="279"/>
      <c r="G1671" s="578"/>
      <c r="H1671" s="507"/>
      <c r="I1671" s="340"/>
      <c r="J1671" s="340"/>
      <c r="K1671" s="569"/>
      <c r="L1671" s="576"/>
      <c r="M1671" s="576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28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46"/>
        <v/>
      </c>
      <c r="C1672" s="349"/>
      <c r="D1672" s="574"/>
      <c r="E1672" s="349"/>
      <c r="F1672" s="279"/>
      <c r="G1672" s="578"/>
      <c r="H1672" s="507"/>
      <c r="I1672" s="340"/>
      <c r="J1672" s="340"/>
      <c r="K1672" s="569"/>
      <c r="L1672" s="576"/>
      <c r="M1672" s="576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28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46"/>
        <v/>
      </c>
      <c r="C1673" s="349"/>
      <c r="D1673" s="574"/>
      <c r="E1673" s="349"/>
      <c r="F1673" s="279"/>
      <c r="G1673" s="578"/>
      <c r="H1673" s="507"/>
      <c r="I1673" s="314"/>
      <c r="J1673" s="340"/>
      <c r="K1673" s="569"/>
      <c r="L1673" s="576"/>
      <c r="M1673" s="576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28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46"/>
        <v/>
      </c>
      <c r="C1674" s="349"/>
      <c r="D1674" s="574"/>
      <c r="E1674" s="349"/>
      <c r="F1674" s="279"/>
      <c r="G1674" s="578"/>
      <c r="H1674" s="507"/>
      <c r="I1674" s="314"/>
      <c r="J1674" s="340"/>
      <c r="K1674" s="569"/>
      <c r="L1674" s="576"/>
      <c r="M1674" s="576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28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46"/>
        <v/>
      </c>
      <c r="C1675" s="349"/>
      <c r="D1675" s="574"/>
      <c r="E1675" s="349"/>
      <c r="F1675" s="280"/>
      <c r="G1675" s="578"/>
      <c r="H1675" s="507"/>
      <c r="I1675" s="340"/>
      <c r="J1675" s="340"/>
      <c r="K1675" s="569"/>
      <c r="L1675" s="576"/>
      <c r="M1675" s="576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28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46"/>
        <v/>
      </c>
      <c r="C1676" s="349"/>
      <c r="D1676" s="574"/>
      <c r="E1676" s="349"/>
      <c r="F1676" s="277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28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46"/>
        <v/>
      </c>
      <c r="C1677" s="349"/>
      <c r="D1677" s="574"/>
      <c r="E1677" s="349"/>
      <c r="F1677" s="277"/>
      <c r="G1677" s="578"/>
      <c r="H1677" s="507"/>
      <c r="I1677" s="34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28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46"/>
        <v/>
      </c>
      <c r="C1678" s="349"/>
      <c r="D1678" s="574"/>
      <c r="E1678" s="349"/>
      <c r="F1678" s="277"/>
      <c r="G1678" s="578"/>
      <c r="H1678" s="507"/>
      <c r="I1678" s="34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28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46"/>
        <v/>
      </c>
      <c r="C1679" s="349"/>
      <c r="D1679" s="574"/>
      <c r="E1679" s="349"/>
      <c r="F1679" s="277"/>
      <c r="G1679" s="578"/>
      <c r="H1679" s="507"/>
      <c r="I1679" s="58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28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46"/>
        <v/>
      </c>
      <c r="C1680" s="349"/>
      <c r="D1680" s="574"/>
      <c r="E1680" s="349"/>
      <c r="F1680" s="278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28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46"/>
        <v/>
      </c>
      <c r="C1681" s="349"/>
      <c r="D1681" s="574"/>
      <c r="E1681" s="349"/>
      <c r="F1681" s="278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28" s="539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ref="B1682:B1745" si="147">IF(C1682&lt;&gt;"",MONTH(C1682),"")</f>
        <v/>
      </c>
      <c r="C1682" s="349"/>
      <c r="D1682" s="574"/>
      <c r="E1682" s="349"/>
      <c r="F1682" s="277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B1682" s="573"/>
    </row>
    <row r="1683" spans="1:28" s="539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47"/>
        <v/>
      </c>
      <c r="C1683" s="349"/>
      <c r="D1683" s="574"/>
      <c r="E1683" s="349"/>
      <c r="F1683" s="279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B1683" s="573"/>
    </row>
    <row r="1684" spans="1:28" s="539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47"/>
        <v/>
      </c>
      <c r="C1684" s="349"/>
      <c r="D1684" s="574"/>
      <c r="E1684" s="349"/>
      <c r="F1684" s="275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B1684" s="573"/>
    </row>
    <row r="1685" spans="1:28" s="539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47"/>
        <v/>
      </c>
      <c r="C1685" s="349"/>
      <c r="D1685" s="574"/>
      <c r="E1685" s="349"/>
      <c r="F1685" s="275"/>
      <c r="G1685" s="578"/>
      <c r="H1685" s="507"/>
      <c r="I1685" s="314"/>
      <c r="J1685" s="314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B1685" s="573"/>
    </row>
    <row r="1686" spans="1:28" s="539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47"/>
        <v/>
      </c>
      <c r="C1686" s="349"/>
      <c r="D1686" s="574"/>
      <c r="E1686" s="349"/>
      <c r="F1686" s="280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B1686" s="573"/>
    </row>
    <row r="1687" spans="1:28" s="539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47"/>
        <v/>
      </c>
      <c r="C1687" s="349"/>
      <c r="D1687" s="574"/>
      <c r="E1687" s="349"/>
      <c r="F1687" s="280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B1687" s="573"/>
    </row>
    <row r="1688" spans="1:28" s="539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47"/>
        <v/>
      </c>
      <c r="C1688" s="349"/>
      <c r="D1688" s="574"/>
      <c r="E1688" s="349"/>
      <c r="F1688" s="279"/>
      <c r="G1688" s="578"/>
      <c r="H1688" s="507"/>
      <c r="I1688" s="340"/>
      <c r="J1688" s="340"/>
      <c r="K1688" s="569"/>
      <c r="L1688" s="576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B1688" s="573"/>
    </row>
    <row r="1689" spans="1:28" s="539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47"/>
        <v/>
      </c>
      <c r="C1689" s="349"/>
      <c r="D1689" s="574"/>
      <c r="E1689" s="349"/>
      <c r="F1689" s="279"/>
      <c r="G1689" s="578"/>
      <c r="H1689" s="507"/>
      <c r="I1689" s="340"/>
      <c r="J1689" s="340"/>
      <c r="K1689" s="569"/>
      <c r="L1689" s="576"/>
      <c r="M1689" s="576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B1689" s="573"/>
    </row>
    <row r="1690" spans="1:28" s="539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147"/>
        <v/>
      </c>
      <c r="C1690" s="349"/>
      <c r="D1690" s="574"/>
      <c r="E1690" s="349"/>
      <c r="F1690" s="279"/>
      <c r="G1690" s="578"/>
      <c r="H1690" s="507"/>
      <c r="I1690" s="340"/>
      <c r="J1690" s="340"/>
      <c r="K1690" s="569"/>
      <c r="L1690" s="576"/>
      <c r="M1690" s="576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B1690" s="573"/>
    </row>
    <row r="1691" spans="1:28" s="539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47"/>
        <v/>
      </c>
      <c r="C1691" s="349"/>
      <c r="D1691" s="574"/>
      <c r="E1691" s="349"/>
      <c r="F1691" s="279"/>
      <c r="G1691" s="578"/>
      <c r="H1691" s="507"/>
      <c r="I1691" s="340"/>
      <c r="J1691" s="340"/>
      <c r="K1691" s="569"/>
      <c r="L1691" s="576"/>
      <c r="M1691" s="576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B1691" s="573"/>
    </row>
    <row r="1692" spans="1:28" s="539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47"/>
        <v/>
      </c>
      <c r="C1692" s="349"/>
      <c r="D1692" s="574"/>
      <c r="E1692" s="349"/>
      <c r="F1692" s="279"/>
      <c r="G1692" s="578"/>
      <c r="H1692" s="507"/>
      <c r="I1692" s="340"/>
      <c r="J1692" s="340"/>
      <c r="K1692" s="56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B1692" s="573"/>
    </row>
    <row r="1693" spans="1:28" s="539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47"/>
        <v/>
      </c>
      <c r="C1693" s="349"/>
      <c r="D1693" s="574"/>
      <c r="E1693" s="349"/>
      <c r="F1693" s="279"/>
      <c r="G1693" s="578"/>
      <c r="H1693" s="507"/>
      <c r="I1693" s="340"/>
      <c r="J1693" s="340"/>
      <c r="K1693" s="569"/>
      <c r="L1693" s="576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B1693" s="573"/>
    </row>
    <row r="1694" spans="1:28" s="539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47"/>
        <v/>
      </c>
      <c r="C1694" s="349"/>
      <c r="D1694" s="574"/>
      <c r="E1694" s="349"/>
      <c r="F1694" s="279"/>
      <c r="G1694" s="578"/>
      <c r="H1694" s="507"/>
      <c r="I1694" s="340"/>
      <c r="J1694" s="340"/>
      <c r="K1694" s="569"/>
      <c r="L1694" s="576"/>
      <c r="M1694" s="576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B1694" s="573"/>
    </row>
    <row r="1695" spans="1:28" s="539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si="147"/>
        <v/>
      </c>
      <c r="C1695" s="349"/>
      <c r="D1695" s="574"/>
      <c r="E1695" s="349"/>
      <c r="F1695" s="279"/>
      <c r="G1695" s="578"/>
      <c r="H1695" s="507"/>
      <c r="I1695" s="340"/>
      <c r="J1695" s="340"/>
      <c r="K1695" s="569"/>
      <c r="L1695" s="576"/>
      <c r="M1695" s="576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B1695" s="573"/>
    </row>
    <row r="1696" spans="1:28" s="539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47"/>
        <v/>
      </c>
      <c r="C1696" s="349"/>
      <c r="D1696" s="574"/>
      <c r="E1696" s="349"/>
      <c r="F1696" s="279"/>
      <c r="G1696" s="578"/>
      <c r="H1696" s="507"/>
      <c r="I1696" s="340"/>
      <c r="J1696" s="340"/>
      <c r="K1696" s="569"/>
      <c r="L1696" s="576"/>
      <c r="M1696" s="576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B1696" s="573"/>
    </row>
    <row r="1697" spans="1:28" s="539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47"/>
        <v/>
      </c>
      <c r="C1697" s="349"/>
      <c r="D1697" s="574"/>
      <c r="E1697" s="349"/>
      <c r="F1697" s="279"/>
      <c r="G1697" s="578"/>
      <c r="H1697" s="507"/>
      <c r="I1697" s="340"/>
      <c r="J1697" s="340"/>
      <c r="K1697" s="569"/>
      <c r="L1697" s="576"/>
      <c r="M1697" s="576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B1697" s="573"/>
    </row>
    <row r="1698" spans="1:28" s="539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47"/>
        <v/>
      </c>
      <c r="C1698" s="349"/>
      <c r="D1698" s="574"/>
      <c r="E1698" s="349"/>
      <c r="F1698" s="279"/>
      <c r="G1698" s="578"/>
      <c r="H1698" s="507"/>
      <c r="I1698" s="314"/>
      <c r="J1698" s="314"/>
      <c r="K1698" s="569"/>
      <c r="L1698" s="576"/>
      <c r="M1698" s="576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B1698" s="573"/>
    </row>
    <row r="1699" spans="1:28" s="539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47"/>
        <v/>
      </c>
      <c r="C1699" s="349"/>
      <c r="D1699" s="574"/>
      <c r="E1699" s="349"/>
      <c r="F1699" s="279"/>
      <c r="G1699" s="578"/>
      <c r="H1699" s="507"/>
      <c r="I1699" s="340"/>
      <c r="J1699" s="340"/>
      <c r="K1699" s="569"/>
      <c r="L1699" s="576"/>
      <c r="M1699" s="576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B1699" s="573"/>
    </row>
    <row r="1700" spans="1:28" s="539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47"/>
        <v/>
      </c>
      <c r="C1700" s="349"/>
      <c r="D1700" s="574"/>
      <c r="E1700" s="349"/>
      <c r="F1700" s="279"/>
      <c r="G1700" s="578"/>
      <c r="H1700" s="507"/>
      <c r="I1700" s="340"/>
      <c r="J1700" s="340"/>
      <c r="K1700" s="569"/>
      <c r="L1700" s="576"/>
      <c r="M1700" s="576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B1700" s="573"/>
    </row>
    <row r="1701" spans="1:28" s="539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47"/>
        <v/>
      </c>
      <c r="C1701" s="349"/>
      <c r="D1701" s="574"/>
      <c r="E1701" s="349"/>
      <c r="F1701" s="279"/>
      <c r="G1701" s="578"/>
      <c r="H1701" s="507"/>
      <c r="I1701" s="314"/>
      <c r="J1701" s="314"/>
      <c r="K1701" s="569"/>
      <c r="L1701" s="576"/>
      <c r="M1701" s="576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B1701" s="573"/>
    </row>
    <row r="1702" spans="1:28" s="539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47"/>
        <v/>
      </c>
      <c r="C1702" s="349"/>
      <c r="D1702" s="574"/>
      <c r="E1702" s="349"/>
      <c r="F1702" s="279"/>
      <c r="G1702" s="578"/>
      <c r="H1702" s="507"/>
      <c r="I1702" s="340"/>
      <c r="J1702" s="340"/>
      <c r="K1702" s="569"/>
      <c r="L1702" s="576"/>
      <c r="M1702" s="576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B1702" s="573"/>
    </row>
    <row r="1703" spans="1:28" s="539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47"/>
        <v/>
      </c>
      <c r="C1703" s="349"/>
      <c r="D1703" s="574"/>
      <c r="E1703" s="349"/>
      <c r="F1703" s="279"/>
      <c r="G1703" s="578"/>
      <c r="H1703" s="507"/>
      <c r="I1703" s="340"/>
      <c r="J1703" s="340"/>
      <c r="K1703" s="569"/>
      <c r="L1703" s="576"/>
      <c r="M1703" s="576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B1703" s="573"/>
    </row>
    <row r="1704" spans="1:28" s="539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47"/>
        <v/>
      </c>
      <c r="C1704" s="349"/>
      <c r="D1704" s="574"/>
      <c r="E1704" s="349"/>
      <c r="F1704" s="279"/>
      <c r="G1704" s="578"/>
      <c r="H1704" s="507"/>
      <c r="I1704" s="340"/>
      <c r="J1704" s="340"/>
      <c r="K1704" s="569"/>
      <c r="L1704" s="576"/>
      <c r="M1704" s="576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B1704" s="573"/>
    </row>
    <row r="1705" spans="1:28" s="539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47"/>
        <v/>
      </c>
      <c r="C1705" s="349"/>
      <c r="D1705" s="574"/>
      <c r="E1705" s="349"/>
      <c r="F1705" s="279"/>
      <c r="G1705" s="578"/>
      <c r="H1705" s="507"/>
      <c r="I1705" s="340"/>
      <c r="J1705" s="340"/>
      <c r="K1705" s="569"/>
      <c r="L1705" s="576"/>
      <c r="M1705" s="576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B1705" s="573"/>
    </row>
    <row r="1706" spans="1:28" s="539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47"/>
        <v/>
      </c>
      <c r="C1706" s="349"/>
      <c r="D1706" s="574"/>
      <c r="E1706" s="349"/>
      <c r="F1706" s="280"/>
      <c r="G1706" s="578"/>
      <c r="H1706" s="507"/>
      <c r="I1706" s="340"/>
      <c r="J1706" s="340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B1706" s="573"/>
    </row>
    <row r="1707" spans="1:28" s="539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47"/>
        <v/>
      </c>
      <c r="C1707" s="349"/>
      <c r="D1707" s="574"/>
      <c r="E1707" s="349"/>
      <c r="F1707" s="280"/>
      <c r="G1707" s="578"/>
      <c r="H1707" s="507"/>
      <c r="I1707" s="340"/>
      <c r="J1707" s="340"/>
      <c r="K1707" s="569"/>
      <c r="L1707" s="576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B1707" s="573"/>
    </row>
    <row r="1708" spans="1:28" s="539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47"/>
        <v/>
      </c>
      <c r="C1708" s="349"/>
      <c r="D1708" s="574"/>
      <c r="E1708" s="349"/>
      <c r="F1708" s="280"/>
      <c r="G1708" s="578"/>
      <c r="H1708" s="507"/>
      <c r="I1708" s="340"/>
      <c r="J1708" s="340"/>
      <c r="K1708" s="569"/>
      <c r="L1708" s="576"/>
      <c r="M1708" s="576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B1708" s="573"/>
    </row>
    <row r="1709" spans="1:28" s="539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47"/>
        <v/>
      </c>
      <c r="C1709" s="349"/>
      <c r="D1709" s="574"/>
      <c r="E1709" s="349"/>
      <c r="F1709" s="280"/>
      <c r="G1709" s="578"/>
      <c r="H1709" s="507"/>
      <c r="I1709" s="340"/>
      <c r="J1709" s="340"/>
      <c r="K1709" s="569"/>
      <c r="L1709" s="576"/>
      <c r="M1709" s="576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B1709" s="573"/>
    </row>
    <row r="1710" spans="1:28" s="539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47"/>
        <v/>
      </c>
      <c r="C1710" s="349"/>
      <c r="D1710" s="574"/>
      <c r="E1710" s="349"/>
      <c r="F1710" s="280"/>
      <c r="G1710" s="578"/>
      <c r="H1710" s="507"/>
      <c r="I1710" s="340"/>
      <c r="J1710" s="340"/>
      <c r="K1710" s="569"/>
      <c r="L1710" s="576"/>
      <c r="M1710" s="576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B1710" s="573"/>
    </row>
    <row r="1711" spans="1:28" s="539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si="147"/>
        <v/>
      </c>
      <c r="C1711" s="349"/>
      <c r="D1711" s="574"/>
      <c r="E1711" s="349"/>
      <c r="F1711" s="280"/>
      <c r="G1711" s="578"/>
      <c r="H1711" s="507"/>
      <c r="I1711" s="340"/>
      <c r="J1711" s="340"/>
      <c r="K1711" s="569"/>
      <c r="L1711" s="576"/>
      <c r="M1711" s="576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B1711" s="573"/>
    </row>
    <row r="1712" spans="1:28" s="539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47"/>
        <v/>
      </c>
      <c r="C1712" s="349"/>
      <c r="D1712" s="574"/>
      <c r="E1712" s="349"/>
      <c r="F1712" s="280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B1712" s="573"/>
    </row>
    <row r="1713" spans="1:31" s="539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47"/>
        <v/>
      </c>
      <c r="C1713" s="349"/>
      <c r="D1713" s="574"/>
      <c r="E1713" s="349"/>
      <c r="F1713" s="280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B1713" s="573"/>
    </row>
    <row r="1714" spans="1:31" s="539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47"/>
        <v/>
      </c>
      <c r="C1714" s="349"/>
      <c r="D1714" s="574"/>
      <c r="E1714" s="349"/>
      <c r="F1714" s="280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B1714" s="573"/>
    </row>
    <row r="1715" spans="1:31" s="539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47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B1715" s="573"/>
    </row>
    <row r="1716" spans="1:31" s="539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47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B1716" s="573"/>
    </row>
    <row r="1717" spans="1:31" s="573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47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C1717" s="539"/>
      <c r="AD1717" s="539"/>
      <c r="AE1717" s="539"/>
    </row>
    <row r="1718" spans="1:31" s="573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47"/>
        <v/>
      </c>
      <c r="C1718" s="349"/>
      <c r="D1718" s="574"/>
      <c r="E1718" s="349"/>
      <c r="F1718" s="280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C1718" s="539"/>
      <c r="AD1718" s="539"/>
      <c r="AE1718" s="539"/>
    </row>
    <row r="1719" spans="1:31" s="573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47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C1719" s="539"/>
      <c r="AD1719" s="539"/>
      <c r="AE1719" s="539"/>
    </row>
    <row r="1720" spans="1:31" s="573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47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C1720" s="539"/>
      <c r="AD1720" s="539"/>
      <c r="AE1720" s="539"/>
    </row>
    <row r="1721" spans="1:31" s="573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47"/>
        <v/>
      </c>
      <c r="C1721" s="349"/>
      <c r="D1721" s="574"/>
      <c r="E1721" s="349"/>
      <c r="F1721" s="280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2"/>
      <c r="AC1721" s="539"/>
      <c r="AD1721" s="539"/>
      <c r="AE1721" s="539"/>
    </row>
    <row r="1722" spans="1:31" s="573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47"/>
        <v/>
      </c>
      <c r="C1722" s="349"/>
      <c r="D1722" s="574"/>
      <c r="E1722" s="349"/>
      <c r="F1722" s="280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2"/>
      <c r="AC1722" s="539"/>
      <c r="AD1722" s="539"/>
      <c r="AE1722" s="539"/>
    </row>
    <row r="1723" spans="1:31" s="573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47"/>
        <v/>
      </c>
      <c r="C1723" s="349"/>
      <c r="D1723" s="574"/>
      <c r="E1723" s="349"/>
      <c r="F1723" s="279"/>
      <c r="G1723" s="578"/>
      <c r="H1723" s="507"/>
      <c r="I1723" s="340"/>
      <c r="J1723" s="340"/>
      <c r="K1723" s="569"/>
      <c r="L1723" s="571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2"/>
      <c r="AC1723" s="539"/>
      <c r="AE1723" s="539"/>
    </row>
    <row r="1724" spans="1:31" s="573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47"/>
        <v/>
      </c>
      <c r="C1724" s="349"/>
      <c r="D1724" s="349"/>
      <c r="E1724" s="581"/>
      <c r="F1724" s="279"/>
      <c r="G1724" s="348"/>
      <c r="H1724" s="507"/>
      <c r="I1724" s="340"/>
      <c r="J1724" s="340"/>
      <c r="K1724" s="579"/>
      <c r="L1724" s="570"/>
      <c r="M1724" s="570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2"/>
      <c r="AC1724" s="539"/>
      <c r="AD1724" s="539"/>
      <c r="AE1724" s="539"/>
    </row>
    <row r="1725" spans="1:31" s="573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47"/>
        <v/>
      </c>
      <c r="C1725" s="349"/>
      <c r="D1725" s="349"/>
      <c r="E1725" s="581"/>
      <c r="F1725" s="279"/>
      <c r="G1725" s="348"/>
      <c r="H1725" s="506"/>
      <c r="I1725" s="340"/>
      <c r="J1725" s="340"/>
      <c r="K1725" s="579"/>
      <c r="L1725" s="570"/>
      <c r="M1725" s="570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2"/>
      <c r="AC1725" s="539"/>
      <c r="AD1725" s="539"/>
      <c r="AE1725" s="539"/>
    </row>
    <row r="1726" spans="1:31" s="573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47"/>
        <v/>
      </c>
      <c r="C1726" s="349"/>
      <c r="D1726" s="349"/>
      <c r="E1726" s="581"/>
      <c r="F1726" s="279"/>
      <c r="G1726" s="348"/>
      <c r="H1726" s="507"/>
      <c r="I1726" s="340"/>
      <c r="J1726" s="340"/>
      <c r="K1726" s="579"/>
      <c r="L1726" s="570"/>
      <c r="M1726" s="570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2"/>
      <c r="AC1726" s="539"/>
      <c r="AD1726" s="539"/>
      <c r="AE1726" s="539"/>
    </row>
    <row r="1727" spans="1:31" s="573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47"/>
        <v/>
      </c>
      <c r="C1727" s="349"/>
      <c r="D1727" s="349"/>
      <c r="E1727" s="349"/>
      <c r="F1727" s="279"/>
      <c r="G1727" s="348"/>
      <c r="H1727" s="587"/>
      <c r="I1727" s="314"/>
      <c r="J1727" s="340"/>
      <c r="K1727" s="579"/>
      <c r="L1727" s="576"/>
      <c r="M1727" s="576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2"/>
      <c r="AE1727" s="539"/>
    </row>
    <row r="1728" spans="1:31" s="573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47"/>
        <v/>
      </c>
      <c r="C1728" s="349"/>
      <c r="D1728" s="349"/>
      <c r="E1728" s="349"/>
      <c r="F1728" s="279"/>
      <c r="G1728" s="348"/>
      <c r="H1728" s="587"/>
      <c r="I1728" s="314"/>
      <c r="J1728" s="314"/>
      <c r="K1728" s="579"/>
      <c r="L1728" s="571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2"/>
      <c r="AE1728" s="539"/>
    </row>
    <row r="1729" spans="1:31" s="573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47"/>
        <v/>
      </c>
      <c r="C1729" s="349"/>
      <c r="D1729" s="349"/>
      <c r="E1729" s="349"/>
      <c r="F1729" s="279"/>
      <c r="G1729" s="348"/>
      <c r="H1729" s="507"/>
      <c r="I1729" s="340"/>
      <c r="J1729" s="340"/>
      <c r="K1729" s="569"/>
      <c r="L1729" s="570"/>
      <c r="M1729" s="570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2"/>
      <c r="AC1729" s="539"/>
      <c r="AD1729" s="539"/>
      <c r="AE1729" s="539"/>
    </row>
    <row r="1730" spans="1:31" s="573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47"/>
        <v/>
      </c>
      <c r="C1730" s="349"/>
      <c r="D1730" s="349"/>
      <c r="E1730" s="349"/>
      <c r="F1730" s="279"/>
      <c r="G1730" s="348"/>
      <c r="H1730" s="507"/>
      <c r="I1730" s="340"/>
      <c r="J1730" s="340"/>
      <c r="K1730" s="569"/>
      <c r="L1730" s="570"/>
      <c r="M1730" s="570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2"/>
      <c r="AC1730" s="539"/>
      <c r="AD1730" s="539"/>
      <c r="AE1730" s="539"/>
    </row>
    <row r="1731" spans="1:31" s="573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47"/>
        <v/>
      </c>
      <c r="C1731" s="349"/>
      <c r="D1731" s="349"/>
      <c r="E1731" s="581"/>
      <c r="F1731" s="279"/>
      <c r="G1731" s="348"/>
      <c r="H1731" s="506"/>
      <c r="I1731" s="340"/>
      <c r="J1731" s="340"/>
      <c r="K1731" s="579"/>
      <c r="L1731" s="570"/>
      <c r="M1731" s="570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2"/>
      <c r="AC1731" s="539"/>
      <c r="AD1731" s="539"/>
      <c r="AE1731" s="539"/>
    </row>
    <row r="1732" spans="1:31" s="573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47"/>
        <v/>
      </c>
      <c r="C1732" s="349"/>
      <c r="D1732" s="349"/>
      <c r="E1732" s="581"/>
      <c r="F1732" s="277"/>
      <c r="G1732" s="348"/>
      <c r="H1732" s="506"/>
      <c r="I1732" s="340"/>
      <c r="J1732" s="340"/>
      <c r="K1732" s="579"/>
      <c r="L1732" s="570"/>
      <c r="M1732" s="570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2"/>
      <c r="AC1732" s="539"/>
      <c r="AD1732" s="539"/>
      <c r="AE1732" s="539"/>
    </row>
    <row r="1733" spans="1:31" s="573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47"/>
        <v/>
      </c>
      <c r="C1733" s="349"/>
      <c r="D1733" s="349"/>
      <c r="E1733" s="581"/>
      <c r="F1733" s="277"/>
      <c r="G1733" s="348"/>
      <c r="H1733" s="506"/>
      <c r="I1733" s="340"/>
      <c r="J1733" s="340"/>
      <c r="K1733" s="579"/>
      <c r="L1733" s="571"/>
      <c r="M1733" s="570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2"/>
      <c r="AC1733" s="539"/>
      <c r="AD1733" s="539"/>
      <c r="AE1733" s="539"/>
    </row>
    <row r="1734" spans="1:31" s="573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47"/>
        <v/>
      </c>
      <c r="C1734" s="349"/>
      <c r="D1734" s="349"/>
      <c r="E1734" s="349"/>
      <c r="F1734" s="279"/>
      <c r="G1734" s="348"/>
      <c r="H1734" s="507"/>
      <c r="I1734" s="340"/>
      <c r="J1734" s="340"/>
      <c r="K1734" s="569"/>
      <c r="L1734" s="570"/>
      <c r="M1734" s="570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2"/>
      <c r="AC1734" s="539"/>
      <c r="AD1734" s="539"/>
      <c r="AE1734" s="539"/>
    </row>
    <row r="1735" spans="1:31" s="573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47"/>
        <v/>
      </c>
      <c r="C1735" s="349"/>
      <c r="D1735" s="349"/>
      <c r="E1735" s="349"/>
      <c r="F1735" s="279"/>
      <c r="G1735" s="348"/>
      <c r="H1735" s="507"/>
      <c r="I1735" s="340"/>
      <c r="J1735" s="340"/>
      <c r="K1735" s="569"/>
      <c r="L1735" s="570"/>
      <c r="M1735" s="570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2"/>
      <c r="AC1735" s="539"/>
      <c r="AD1735" s="539"/>
      <c r="AE1735" s="539"/>
    </row>
    <row r="1736" spans="1:31" s="573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47"/>
        <v/>
      </c>
      <c r="C1736" s="349"/>
      <c r="D1736" s="349"/>
      <c r="E1736" s="349"/>
      <c r="F1736" s="279"/>
      <c r="G1736" s="348"/>
      <c r="H1736" s="507"/>
      <c r="I1736" s="340"/>
      <c r="J1736" s="340"/>
      <c r="K1736" s="569"/>
      <c r="L1736" s="570"/>
      <c r="M1736" s="570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C1736" s="539"/>
      <c r="AD1736" s="539"/>
      <c r="AE1736" s="539"/>
    </row>
    <row r="1737" spans="1:31" s="573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47"/>
        <v/>
      </c>
      <c r="C1737" s="349"/>
      <c r="D1737" s="349"/>
      <c r="E1737" s="349"/>
      <c r="F1737" s="279"/>
      <c r="G1737" s="348"/>
      <c r="H1737" s="507"/>
      <c r="I1737" s="340"/>
      <c r="J1737" s="340"/>
      <c r="K1737" s="569"/>
      <c r="L1737" s="570"/>
      <c r="M1737" s="570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C1737" s="539"/>
      <c r="AD1737" s="539"/>
      <c r="AE1737" s="539"/>
    </row>
    <row r="1738" spans="1:31" s="573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47"/>
        <v/>
      </c>
      <c r="C1738" s="349"/>
      <c r="D1738" s="349"/>
      <c r="E1738" s="349"/>
      <c r="F1738" s="279"/>
      <c r="G1738" s="348"/>
      <c r="H1738" s="507"/>
      <c r="I1738" s="340"/>
      <c r="J1738" s="340"/>
      <c r="K1738" s="569"/>
      <c r="L1738" s="570"/>
      <c r="M1738" s="570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C1738" s="539"/>
      <c r="AD1738" s="539"/>
      <c r="AE1738" s="539"/>
    </row>
    <row r="1739" spans="1:31" s="573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47"/>
        <v/>
      </c>
      <c r="C1739" s="349"/>
      <c r="D1739" s="349"/>
      <c r="E1739" s="349"/>
      <c r="F1739" s="279"/>
      <c r="G1739" s="348"/>
      <c r="H1739" s="507"/>
      <c r="I1739" s="340"/>
      <c r="J1739" s="340"/>
      <c r="K1739" s="569"/>
      <c r="L1739" s="570"/>
      <c r="M1739" s="570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C1739" s="539"/>
      <c r="AD1739" s="539"/>
      <c r="AE1739" s="539"/>
    </row>
    <row r="1740" spans="1:31" s="573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47"/>
        <v/>
      </c>
      <c r="C1740" s="349"/>
      <c r="D1740" s="349"/>
      <c r="E1740" s="349"/>
      <c r="F1740" s="279"/>
      <c r="G1740" s="348"/>
      <c r="H1740" s="507"/>
      <c r="I1740" s="340"/>
      <c r="J1740" s="340"/>
      <c r="K1740" s="569"/>
      <c r="L1740" s="570"/>
      <c r="M1740" s="570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C1740" s="539"/>
      <c r="AD1740" s="539"/>
      <c r="AE1740" s="539"/>
    </row>
    <row r="1741" spans="1:31" s="573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47"/>
        <v/>
      </c>
      <c r="C1741" s="349"/>
      <c r="D1741" s="349"/>
      <c r="E1741" s="349"/>
      <c r="F1741" s="279"/>
      <c r="G1741" s="348"/>
      <c r="H1741" s="507"/>
      <c r="I1741" s="340"/>
      <c r="J1741" s="340"/>
      <c r="K1741" s="569"/>
      <c r="L1741" s="570"/>
      <c r="M1741" s="570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C1741" s="539"/>
      <c r="AD1741" s="539"/>
      <c r="AE1741" s="539"/>
    </row>
    <row r="1742" spans="1:31" s="573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47"/>
        <v/>
      </c>
      <c r="C1742" s="349"/>
      <c r="D1742" s="349"/>
      <c r="E1742" s="349"/>
      <c r="F1742" s="279"/>
      <c r="G1742" s="348"/>
      <c r="H1742" s="507"/>
      <c r="I1742" s="340"/>
      <c r="J1742" s="340"/>
      <c r="K1742" s="569"/>
      <c r="L1742" s="570"/>
      <c r="M1742" s="570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C1742" s="539"/>
      <c r="AD1742" s="539"/>
      <c r="AE1742" s="539"/>
    </row>
    <row r="1743" spans="1:31" s="573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47"/>
        <v/>
      </c>
      <c r="C1743" s="349"/>
      <c r="D1743" s="349"/>
      <c r="E1743" s="349"/>
      <c r="F1743" s="279"/>
      <c r="G1743" s="348"/>
      <c r="H1743" s="507"/>
      <c r="I1743" s="340"/>
      <c r="J1743" s="340"/>
      <c r="K1743" s="569"/>
      <c r="L1743" s="570"/>
      <c r="M1743" s="570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C1743" s="539"/>
      <c r="AD1743" s="539"/>
      <c r="AE1743" s="539"/>
    </row>
    <row r="1744" spans="1:31" s="573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47"/>
        <v/>
      </c>
      <c r="C1744" s="349"/>
      <c r="D1744" s="349"/>
      <c r="E1744" s="349"/>
      <c r="F1744" s="279"/>
      <c r="G1744" s="348"/>
      <c r="H1744" s="507"/>
      <c r="I1744" s="340"/>
      <c r="J1744" s="340"/>
      <c r="K1744" s="569"/>
      <c r="L1744" s="570"/>
      <c r="M1744" s="570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C1744" s="539"/>
      <c r="AD1744" s="539"/>
      <c r="AE1744" s="539"/>
    </row>
    <row r="1745" spans="1:31" s="573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47"/>
        <v/>
      </c>
      <c r="C1745" s="349"/>
      <c r="D1745" s="349"/>
      <c r="E1745" s="349"/>
      <c r="F1745" s="277"/>
      <c r="G1745" s="348"/>
      <c r="H1745" s="507"/>
      <c r="I1745" s="340"/>
      <c r="J1745" s="340"/>
      <c r="K1745" s="569"/>
      <c r="L1745" s="570"/>
      <c r="M1745" s="570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C1745" s="539"/>
      <c r="AD1745" s="539"/>
      <c r="AE1745" s="539"/>
    </row>
    <row r="1746" spans="1:31" s="573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ref="B1746:B1809" si="148">IF(C1746&lt;&gt;"",MONTH(C1746),"")</f>
        <v/>
      </c>
      <c r="C1746" s="349"/>
      <c r="D1746" s="349"/>
      <c r="E1746" s="349"/>
      <c r="F1746" s="277"/>
      <c r="G1746" s="348"/>
      <c r="H1746" s="507"/>
      <c r="I1746" s="340"/>
      <c r="J1746" s="340"/>
      <c r="K1746" s="569"/>
      <c r="L1746" s="570"/>
      <c r="M1746" s="570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C1746" s="539"/>
      <c r="AD1746" s="539"/>
      <c r="AE1746" s="539"/>
    </row>
    <row r="1747" spans="1:31" s="573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48"/>
        <v/>
      </c>
      <c r="C1747" s="349"/>
      <c r="D1747" s="349"/>
      <c r="E1747" s="349"/>
      <c r="F1747" s="279"/>
      <c r="G1747" s="348"/>
      <c r="H1747" s="507"/>
      <c r="I1747" s="340"/>
      <c r="J1747" s="340"/>
      <c r="K1747" s="569"/>
      <c r="L1747" s="570"/>
      <c r="M1747" s="570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C1747" s="539"/>
      <c r="AD1747" s="539"/>
      <c r="AE1747" s="539"/>
    </row>
    <row r="1748" spans="1:31" s="573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48"/>
        <v/>
      </c>
      <c r="C1748" s="349"/>
      <c r="D1748" s="349"/>
      <c r="E1748" s="349"/>
      <c r="F1748" s="279"/>
      <c r="G1748" s="348"/>
      <c r="H1748" s="507"/>
      <c r="I1748" s="340"/>
      <c r="J1748" s="340"/>
      <c r="K1748" s="569"/>
      <c r="L1748" s="570"/>
      <c r="M1748" s="570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C1748" s="539"/>
      <c r="AD1748" s="539"/>
      <c r="AE1748" s="539"/>
    </row>
    <row r="1749" spans="1:31" s="573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48"/>
        <v/>
      </c>
      <c r="C1749" s="349"/>
      <c r="D1749" s="349"/>
      <c r="E1749" s="349"/>
      <c r="F1749" s="279"/>
      <c r="G1749" s="348"/>
      <c r="H1749" s="507"/>
      <c r="I1749" s="340"/>
      <c r="J1749" s="340"/>
      <c r="K1749" s="569"/>
      <c r="L1749" s="570"/>
      <c r="M1749" s="570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C1749" s="539"/>
      <c r="AD1749" s="539"/>
      <c r="AE1749" s="539"/>
    </row>
    <row r="1750" spans="1:31" s="573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48"/>
        <v/>
      </c>
      <c r="C1750" s="349"/>
      <c r="D1750" s="349"/>
      <c r="E1750" s="349"/>
      <c r="F1750" s="279"/>
      <c r="G1750" s="348"/>
      <c r="H1750" s="507"/>
      <c r="I1750" s="340"/>
      <c r="J1750" s="340"/>
      <c r="K1750" s="569"/>
      <c r="L1750" s="576"/>
      <c r="M1750" s="576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C1750" s="539"/>
      <c r="AD1750" s="539"/>
      <c r="AE1750" s="539"/>
    </row>
    <row r="1751" spans="1:31" s="573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48"/>
        <v/>
      </c>
      <c r="C1751" s="349"/>
      <c r="D1751" s="349"/>
      <c r="E1751" s="349"/>
      <c r="F1751" s="279"/>
      <c r="G1751" s="348"/>
      <c r="H1751" s="507"/>
      <c r="I1751" s="340"/>
      <c r="J1751" s="340"/>
      <c r="K1751" s="569"/>
      <c r="L1751" s="571"/>
      <c r="M1751" s="576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C1751" s="539"/>
      <c r="AD1751" s="539"/>
      <c r="AE1751" s="539"/>
    </row>
    <row r="1752" spans="1:31" s="573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48"/>
        <v/>
      </c>
      <c r="C1752" s="349"/>
      <c r="D1752" s="349"/>
      <c r="E1752" s="581"/>
      <c r="F1752" s="277"/>
      <c r="G1752" s="348"/>
      <c r="H1752" s="506"/>
      <c r="I1752" s="340"/>
      <c r="J1752" s="340"/>
      <c r="K1752" s="569"/>
      <c r="L1752" s="570"/>
      <c r="M1752" s="570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C1752" s="539"/>
      <c r="AD1752" s="539"/>
      <c r="AE1752" s="539"/>
    </row>
    <row r="1753" spans="1:31" s="573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48"/>
        <v/>
      </c>
      <c r="C1753" s="349"/>
      <c r="D1753" s="349"/>
      <c r="E1753" s="581"/>
      <c r="F1753" s="279"/>
      <c r="G1753" s="348"/>
      <c r="H1753" s="507"/>
      <c r="I1753" s="340"/>
      <c r="J1753" s="340"/>
      <c r="K1753" s="579"/>
      <c r="L1753" s="589"/>
      <c r="M1753" s="570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C1753" s="539"/>
      <c r="AD1753" s="539"/>
      <c r="AE1753" s="539"/>
    </row>
    <row r="1754" spans="1:31" s="573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148"/>
        <v/>
      </c>
      <c r="C1754" s="349"/>
      <c r="D1754" s="349"/>
      <c r="E1754" s="581"/>
      <c r="F1754" s="279"/>
      <c r="G1754" s="348"/>
      <c r="H1754" s="507"/>
      <c r="I1754" s="340"/>
      <c r="J1754" s="340"/>
      <c r="K1754" s="579"/>
      <c r="L1754" s="589"/>
      <c r="M1754" s="570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C1754" s="539"/>
      <c r="AD1754" s="539"/>
      <c r="AE1754" s="539"/>
    </row>
    <row r="1755" spans="1:31" s="573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48"/>
        <v/>
      </c>
      <c r="C1755" s="349"/>
      <c r="D1755" s="349"/>
      <c r="E1755" s="318"/>
      <c r="F1755" s="277"/>
      <c r="G1755" s="348"/>
      <c r="H1755" s="507"/>
      <c r="I1755" s="340"/>
      <c r="J1755" s="340"/>
      <c r="K1755" s="569"/>
      <c r="L1755" s="571"/>
      <c r="M1755" s="571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B1755" s="539"/>
      <c r="AC1755" s="539"/>
      <c r="AD1755" s="539"/>
      <c r="AE1755" s="539"/>
    </row>
    <row r="1756" spans="1:31" s="573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48"/>
        <v/>
      </c>
      <c r="C1756" s="349"/>
      <c r="D1756" s="349"/>
      <c r="E1756" s="349"/>
      <c r="F1756" s="279"/>
      <c r="G1756" s="578"/>
      <c r="H1756" s="507"/>
      <c r="I1756" s="340"/>
      <c r="J1756" s="340"/>
      <c r="K1756" s="569"/>
      <c r="L1756" s="576"/>
      <c r="M1756" s="576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84"/>
      <c r="AC1756" s="539"/>
      <c r="AD1756" s="539"/>
    </row>
    <row r="1757" spans="1:31" s="573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48"/>
        <v/>
      </c>
      <c r="C1757" s="349"/>
      <c r="D1757" s="349"/>
      <c r="E1757" s="349"/>
      <c r="F1757" s="279"/>
      <c r="G1757" s="578"/>
      <c r="H1757" s="507"/>
      <c r="I1757" s="340"/>
      <c r="J1757" s="340"/>
      <c r="K1757" s="569"/>
      <c r="L1757" s="576"/>
      <c r="M1757" s="576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84"/>
      <c r="AC1757" s="539"/>
      <c r="AD1757" s="539"/>
    </row>
    <row r="1758" spans="1:31" s="573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48"/>
        <v/>
      </c>
      <c r="C1758" s="349"/>
      <c r="D1758" s="581"/>
      <c r="E1758" s="349"/>
      <c r="F1758" s="279"/>
      <c r="G1758" s="578"/>
      <c r="H1758" s="506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84"/>
      <c r="AC1758" s="539"/>
      <c r="AD1758" s="539"/>
    </row>
    <row r="1759" spans="1:31" s="573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si="148"/>
        <v/>
      </c>
      <c r="C1759" s="349"/>
      <c r="D1759" s="349"/>
      <c r="E1759" s="349"/>
      <c r="F1759" s="279"/>
      <c r="G1759" s="578"/>
      <c r="H1759" s="507"/>
      <c r="I1759" s="340"/>
      <c r="J1759" s="340"/>
      <c r="K1759" s="569"/>
      <c r="L1759" s="590"/>
      <c r="M1759" s="590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84"/>
      <c r="AC1759" s="539"/>
      <c r="AD1759" s="539"/>
    </row>
    <row r="1760" spans="1:31" s="573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48"/>
        <v/>
      </c>
      <c r="C1760" s="349"/>
      <c r="D1760" s="349"/>
      <c r="E1760" s="349"/>
      <c r="F1760" s="279"/>
      <c r="G1760" s="578"/>
      <c r="H1760" s="507"/>
      <c r="I1760" s="340"/>
      <c r="J1760" s="340"/>
      <c r="K1760" s="569"/>
      <c r="L1760" s="576"/>
      <c r="M1760" s="591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84"/>
      <c r="AC1760" s="539"/>
      <c r="AD1760" s="539"/>
    </row>
    <row r="1761" spans="1:31" s="573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48"/>
        <v/>
      </c>
      <c r="C1761" s="349"/>
      <c r="D1761" s="581"/>
      <c r="E1761" s="349"/>
      <c r="F1761" s="279"/>
      <c r="G1761" s="578"/>
      <c r="H1761" s="506"/>
      <c r="I1761" s="340"/>
      <c r="J1761" s="340"/>
      <c r="K1761" s="569"/>
      <c r="L1761" s="590"/>
      <c r="M1761" s="590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84"/>
      <c r="AC1761" s="539"/>
      <c r="AD1761" s="539"/>
    </row>
    <row r="1762" spans="1:31" s="573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48"/>
        <v/>
      </c>
      <c r="C1762" s="349"/>
      <c r="D1762" s="349"/>
      <c r="E1762" s="349"/>
      <c r="F1762" s="279"/>
      <c r="G1762" s="578"/>
      <c r="H1762" s="507"/>
      <c r="I1762" s="340"/>
      <c r="J1762" s="340"/>
      <c r="K1762" s="569"/>
      <c r="L1762" s="576"/>
      <c r="M1762" s="590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84"/>
      <c r="AC1762" s="539"/>
      <c r="AD1762" s="539"/>
    </row>
    <row r="1763" spans="1:31" s="573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48"/>
        <v/>
      </c>
      <c r="C1763" s="349"/>
      <c r="D1763" s="349"/>
      <c r="E1763" s="349"/>
      <c r="F1763" s="279"/>
      <c r="G1763" s="578"/>
      <c r="H1763" s="507"/>
      <c r="I1763" s="340"/>
      <c r="J1763" s="340"/>
      <c r="K1763" s="569"/>
      <c r="L1763" s="590"/>
      <c r="M1763" s="590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84"/>
      <c r="AC1763" s="539"/>
      <c r="AD1763" s="539"/>
    </row>
    <row r="1764" spans="1:31" s="573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48"/>
        <v/>
      </c>
      <c r="C1764" s="349"/>
      <c r="D1764" s="581"/>
      <c r="E1764" s="349"/>
      <c r="F1764" s="279"/>
      <c r="G1764" s="578"/>
      <c r="H1764" s="506"/>
      <c r="I1764" s="340"/>
      <c r="J1764" s="340"/>
      <c r="K1764" s="569"/>
      <c r="L1764" s="590"/>
      <c r="M1764" s="590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84"/>
      <c r="AC1764" s="539"/>
      <c r="AD1764" s="539"/>
    </row>
    <row r="1765" spans="1:31" s="573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48"/>
        <v/>
      </c>
      <c r="C1765" s="349"/>
      <c r="D1765" s="349"/>
      <c r="E1765" s="349"/>
      <c r="F1765" s="279"/>
      <c r="G1765" s="578"/>
      <c r="H1765" s="507"/>
      <c r="I1765" s="340"/>
      <c r="J1765" s="340"/>
      <c r="K1765" s="569"/>
      <c r="L1765" s="590"/>
      <c r="M1765" s="590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84"/>
      <c r="AC1765" s="539"/>
      <c r="AD1765" s="539"/>
    </row>
    <row r="1766" spans="1:31" s="573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48"/>
        <v/>
      </c>
      <c r="C1766" s="349"/>
      <c r="D1766" s="349"/>
      <c r="E1766" s="349"/>
      <c r="F1766" s="279"/>
      <c r="G1766" s="578"/>
      <c r="H1766" s="507"/>
      <c r="I1766" s="340"/>
      <c r="J1766" s="340"/>
      <c r="K1766" s="569"/>
      <c r="L1766" s="576"/>
      <c r="M1766" s="590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84"/>
      <c r="AC1766" s="539"/>
      <c r="AD1766" s="539"/>
    </row>
    <row r="1767" spans="1:31" s="573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48"/>
        <v/>
      </c>
      <c r="C1767" s="349"/>
      <c r="D1767" s="581"/>
      <c r="E1767" s="349"/>
      <c r="F1767" s="279"/>
      <c r="G1767" s="578"/>
      <c r="H1767" s="506"/>
      <c r="I1767" s="340"/>
      <c r="J1767" s="340"/>
      <c r="K1767" s="569"/>
      <c r="L1767" s="590"/>
      <c r="M1767" s="590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84"/>
      <c r="AC1767" s="539"/>
      <c r="AD1767" s="539"/>
    </row>
    <row r="1768" spans="1:31" s="573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48"/>
        <v/>
      </c>
      <c r="C1768" s="349"/>
      <c r="D1768" s="349"/>
      <c r="E1768" s="349"/>
      <c r="F1768" s="279"/>
      <c r="G1768" s="578"/>
      <c r="H1768" s="507"/>
      <c r="I1768" s="340"/>
      <c r="J1768" s="340"/>
      <c r="K1768" s="569"/>
      <c r="L1768" s="590"/>
      <c r="M1768" s="590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84"/>
      <c r="AC1768" s="539"/>
      <c r="AD1768" s="539"/>
    </row>
    <row r="1769" spans="1:31" s="573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48"/>
        <v/>
      </c>
      <c r="C1769" s="349"/>
      <c r="D1769" s="349"/>
      <c r="E1769" s="349"/>
      <c r="F1769" s="279"/>
      <c r="G1769" s="578"/>
      <c r="H1769" s="507"/>
      <c r="I1769" s="340"/>
      <c r="J1769" s="340"/>
      <c r="K1769" s="569"/>
      <c r="L1769" s="590"/>
      <c r="M1769" s="590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84"/>
      <c r="AC1769" s="539"/>
      <c r="AD1769" s="539"/>
    </row>
    <row r="1770" spans="1:31" s="573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48"/>
        <v/>
      </c>
      <c r="C1770" s="349"/>
      <c r="D1770" s="581"/>
      <c r="E1770" s="349"/>
      <c r="F1770" s="279"/>
      <c r="G1770" s="578"/>
      <c r="H1770" s="506"/>
      <c r="I1770" s="340"/>
      <c r="J1770" s="340"/>
      <c r="K1770" s="569"/>
      <c r="L1770" s="576"/>
      <c r="M1770" s="590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84"/>
      <c r="AC1770" s="539"/>
      <c r="AD1770" s="539"/>
    </row>
    <row r="1771" spans="1:31" s="573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48"/>
        <v/>
      </c>
      <c r="C1771" s="349"/>
      <c r="D1771" s="349"/>
      <c r="E1771" s="349"/>
      <c r="F1771" s="279"/>
      <c r="G1771" s="348"/>
      <c r="H1771" s="507"/>
      <c r="I1771" s="340"/>
      <c r="J1771" s="340"/>
      <c r="K1771" s="569"/>
      <c r="L1771" s="570"/>
      <c r="M1771" s="570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2"/>
      <c r="AC1771" s="539"/>
      <c r="AD1771" s="539"/>
      <c r="AE1771" s="539"/>
    </row>
    <row r="1772" spans="1:31" s="573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48"/>
        <v/>
      </c>
      <c r="C1772" s="349"/>
      <c r="D1772" s="349"/>
      <c r="E1772" s="349"/>
      <c r="F1772" s="279"/>
      <c r="G1772" s="348"/>
      <c r="H1772" s="507"/>
      <c r="I1772" s="340"/>
      <c r="J1772" s="340"/>
      <c r="K1772" s="569"/>
      <c r="L1772" s="570"/>
      <c r="M1772" s="570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2"/>
      <c r="AC1772" s="539"/>
      <c r="AD1772" s="539"/>
      <c r="AE1772" s="539"/>
    </row>
    <row r="1773" spans="1:31" s="573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48"/>
        <v/>
      </c>
      <c r="C1773" s="349"/>
      <c r="D1773" s="349"/>
      <c r="E1773" s="349"/>
      <c r="F1773" s="277"/>
      <c r="G1773" s="348"/>
      <c r="H1773" s="507"/>
      <c r="I1773" s="340"/>
      <c r="J1773" s="340"/>
      <c r="K1773" s="569"/>
      <c r="L1773" s="570"/>
      <c r="M1773" s="570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2"/>
      <c r="AC1773" s="539"/>
      <c r="AD1773" s="539"/>
      <c r="AE1773" s="539"/>
    </row>
    <row r="1774" spans="1:31" s="573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48"/>
        <v/>
      </c>
      <c r="C1774" s="349"/>
      <c r="D1774" s="349"/>
      <c r="E1774" s="349"/>
      <c r="F1774" s="279"/>
      <c r="G1774" s="348"/>
      <c r="H1774" s="507"/>
      <c r="I1774" s="340"/>
      <c r="J1774" s="340"/>
      <c r="K1774" s="569"/>
      <c r="L1774" s="570"/>
      <c r="M1774" s="570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2"/>
      <c r="AC1774" s="539"/>
      <c r="AD1774" s="539"/>
      <c r="AE1774" s="539"/>
    </row>
    <row r="1775" spans="1:31" s="573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si="148"/>
        <v/>
      </c>
      <c r="C1775" s="349"/>
      <c r="D1775" s="349"/>
      <c r="E1775" s="349"/>
      <c r="F1775" s="279"/>
      <c r="G1775" s="348"/>
      <c r="H1775" s="507"/>
      <c r="I1775" s="340"/>
      <c r="J1775" s="340"/>
      <c r="K1775" s="569"/>
      <c r="L1775" s="570"/>
      <c r="M1775" s="570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2"/>
      <c r="AC1775" s="539"/>
      <c r="AD1775" s="539"/>
      <c r="AE1775" s="539"/>
    </row>
    <row r="1776" spans="1:31" s="573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48"/>
        <v/>
      </c>
      <c r="C1776" s="349"/>
      <c r="D1776" s="349"/>
      <c r="E1776" s="349"/>
      <c r="F1776" s="279"/>
      <c r="G1776" s="348"/>
      <c r="H1776" s="507"/>
      <c r="I1776" s="340"/>
      <c r="J1776" s="340"/>
      <c r="K1776" s="569"/>
      <c r="L1776" s="570"/>
      <c r="M1776" s="570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2"/>
      <c r="AC1776" s="539"/>
      <c r="AD1776" s="539"/>
      <c r="AE1776" s="539"/>
    </row>
    <row r="1777" spans="1:31" s="573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48"/>
        <v/>
      </c>
      <c r="C1777" s="349"/>
      <c r="D1777" s="349"/>
      <c r="E1777" s="349"/>
      <c r="F1777" s="279"/>
      <c r="G1777" s="348"/>
      <c r="H1777" s="507"/>
      <c r="I1777" s="340"/>
      <c r="J1777" s="340"/>
      <c r="K1777" s="569"/>
      <c r="L1777" s="570"/>
      <c r="M1777" s="570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2"/>
      <c r="AC1777" s="539"/>
      <c r="AD1777" s="539"/>
      <c r="AE1777" s="539"/>
    </row>
    <row r="1778" spans="1:31" s="573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48"/>
        <v/>
      </c>
      <c r="C1778" s="349"/>
      <c r="D1778" s="349"/>
      <c r="E1778" s="349"/>
      <c r="F1778" s="280"/>
      <c r="G1778" s="348"/>
      <c r="H1778" s="507"/>
      <c r="I1778" s="340"/>
      <c r="J1778" s="340"/>
      <c r="K1778" s="569"/>
      <c r="L1778" s="570"/>
      <c r="M1778" s="570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2"/>
      <c r="AC1778" s="539"/>
      <c r="AD1778" s="539"/>
      <c r="AE1778" s="539"/>
    </row>
    <row r="1779" spans="1:31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48"/>
        <v/>
      </c>
      <c r="C1779" s="349"/>
      <c r="D1779" s="349"/>
      <c r="E1779" s="349"/>
      <c r="F1779" s="279"/>
      <c r="G1779" s="348"/>
      <c r="H1779" s="507"/>
      <c r="I1779" s="340"/>
      <c r="J1779" s="340"/>
      <c r="K1779" s="569"/>
      <c r="L1779" s="570"/>
      <c r="M1779" s="570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B1779" s="573"/>
    </row>
    <row r="1780" spans="1:31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48"/>
        <v/>
      </c>
      <c r="C1780" s="349"/>
      <c r="D1780" s="349"/>
      <c r="E1780" s="349"/>
      <c r="F1780" s="277"/>
      <c r="G1780" s="348"/>
      <c r="H1780" s="507"/>
      <c r="I1780" s="588"/>
      <c r="J1780" s="588"/>
      <c r="K1780" s="569"/>
      <c r="L1780" s="570"/>
      <c r="M1780" s="570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B1780" s="573"/>
    </row>
    <row r="1781" spans="1:31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48"/>
        <v/>
      </c>
      <c r="C1781" s="349"/>
      <c r="D1781" s="349"/>
      <c r="E1781" s="349"/>
      <c r="F1781" s="279"/>
      <c r="G1781" s="348"/>
      <c r="H1781" s="507"/>
      <c r="I1781" s="340"/>
      <c r="J1781" s="340"/>
      <c r="K1781" s="569"/>
      <c r="L1781" s="570"/>
      <c r="M1781" s="570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B1781" s="573"/>
    </row>
    <row r="1782" spans="1:31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48"/>
        <v/>
      </c>
      <c r="C1782" s="349"/>
      <c r="D1782" s="349"/>
      <c r="E1782" s="349"/>
      <c r="F1782" s="279"/>
      <c r="G1782" s="348"/>
      <c r="H1782" s="507"/>
      <c r="I1782" s="340"/>
      <c r="J1782" s="340"/>
      <c r="K1782" s="569"/>
      <c r="L1782" s="570"/>
      <c r="M1782" s="570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B1782" s="573"/>
    </row>
    <row r="1783" spans="1:31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48"/>
        <v/>
      </c>
      <c r="C1783" s="349"/>
      <c r="D1783" s="349"/>
      <c r="E1783" s="349"/>
      <c r="F1783" s="277"/>
      <c r="G1783" s="348"/>
      <c r="H1783" s="507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B1783" s="573"/>
      <c r="AC1783" s="573"/>
      <c r="AD1783" s="573"/>
    </row>
    <row r="1784" spans="1:31" s="573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48"/>
        <v/>
      </c>
      <c r="C1784" s="349"/>
      <c r="D1784" s="349"/>
      <c r="E1784" s="349"/>
      <c r="F1784" s="279"/>
      <c r="G1784" s="348"/>
      <c r="H1784" s="507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C1784" s="539"/>
      <c r="AD1784" s="539"/>
      <c r="AE1784" s="539"/>
    </row>
    <row r="1785" spans="1:31" s="573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48"/>
        <v/>
      </c>
      <c r="C1785" s="349"/>
      <c r="D1785" s="349"/>
      <c r="E1785" s="349"/>
      <c r="F1785" s="279"/>
      <c r="G1785" s="348"/>
      <c r="H1785" s="507"/>
      <c r="I1785" s="340"/>
      <c r="J1785" s="340"/>
      <c r="K1785" s="56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C1785" s="539"/>
      <c r="AE1785" s="539"/>
    </row>
    <row r="1786" spans="1:31" s="573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48"/>
        <v/>
      </c>
      <c r="C1786" s="349"/>
      <c r="D1786" s="349"/>
      <c r="E1786" s="349"/>
      <c r="F1786" s="279"/>
      <c r="G1786" s="348"/>
      <c r="H1786" s="507"/>
      <c r="I1786" s="340"/>
      <c r="J1786" s="340"/>
      <c r="K1786" s="56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C1786" s="539"/>
      <c r="AD1786" s="539"/>
      <c r="AE1786" s="539"/>
    </row>
    <row r="1787" spans="1:31" s="573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48"/>
        <v/>
      </c>
      <c r="C1787" s="349"/>
      <c r="D1787" s="349"/>
      <c r="E1787" s="349"/>
      <c r="F1787" s="279"/>
      <c r="G1787" s="348"/>
      <c r="H1787" s="507"/>
      <c r="I1787" s="340"/>
      <c r="J1787" s="340"/>
      <c r="K1787" s="56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C1787" s="539"/>
      <c r="AD1787" s="539"/>
      <c r="AE1787" s="539"/>
    </row>
    <row r="1788" spans="1:31" s="573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48"/>
        <v/>
      </c>
      <c r="C1788" s="349"/>
      <c r="D1788" s="349"/>
      <c r="E1788" s="349"/>
      <c r="F1788" s="279"/>
      <c r="G1788" s="348"/>
      <c r="H1788" s="507"/>
      <c r="I1788" s="340"/>
      <c r="J1788" s="340"/>
      <c r="K1788" s="569"/>
      <c r="L1788" s="570"/>
      <c r="M1788" s="570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C1788" s="539"/>
      <c r="AD1788" s="539"/>
      <c r="AE1788" s="539"/>
    </row>
    <row r="1789" spans="1:31" s="573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48"/>
        <v/>
      </c>
      <c r="C1789" s="349"/>
      <c r="D1789" s="349"/>
      <c r="E1789" s="349"/>
      <c r="F1789" s="279"/>
      <c r="G1789" s="348"/>
      <c r="H1789" s="507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C1789" s="539"/>
      <c r="AD1789" s="539"/>
      <c r="AE1789" s="539"/>
    </row>
    <row r="1790" spans="1:31" s="573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48"/>
        <v/>
      </c>
      <c r="C1790" s="349"/>
      <c r="D1790" s="349"/>
      <c r="E1790" s="349"/>
      <c r="F1790" s="279"/>
      <c r="G1790" s="348"/>
      <c r="H1790" s="507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C1790" s="539"/>
      <c r="AD1790" s="539"/>
      <c r="AE1790" s="539"/>
    </row>
    <row r="1791" spans="1:31" s="573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48"/>
        <v/>
      </c>
      <c r="C1791" s="349"/>
      <c r="D1791" s="349"/>
      <c r="E1791" s="349"/>
      <c r="F1791" s="277"/>
      <c r="G1791" s="348"/>
      <c r="H1791" s="507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C1791" s="539"/>
      <c r="AD1791" s="539"/>
      <c r="AE1791" s="539"/>
    </row>
    <row r="1792" spans="1:31" s="573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48"/>
        <v/>
      </c>
      <c r="C1792" s="349"/>
      <c r="D1792" s="349"/>
      <c r="E1792" s="349"/>
      <c r="F1792" s="279"/>
      <c r="G1792" s="348"/>
      <c r="H1792" s="507"/>
      <c r="I1792" s="314"/>
      <c r="J1792" s="314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E1792" s="539"/>
    </row>
    <row r="1793" spans="1:31" s="573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48"/>
        <v/>
      </c>
      <c r="C1793" s="349"/>
      <c r="D1793" s="349"/>
      <c r="E1793" s="349"/>
      <c r="F1793" s="277"/>
      <c r="G1793" s="348"/>
      <c r="H1793" s="507"/>
      <c r="I1793" s="314"/>
      <c r="J1793" s="314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E1793" s="539"/>
    </row>
    <row r="1794" spans="1:31" s="573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48"/>
        <v/>
      </c>
      <c r="C1794" s="349"/>
      <c r="D1794" s="349"/>
      <c r="E1794" s="349"/>
      <c r="F1794" s="279"/>
      <c r="G1794" s="348"/>
      <c r="H1794" s="507"/>
      <c r="I1794" s="340"/>
      <c r="J1794" s="340"/>
      <c r="K1794" s="569"/>
      <c r="L1794" s="570"/>
      <c r="M1794" s="570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C1794" s="539"/>
      <c r="AD1794" s="539"/>
      <c r="AE1794" s="539"/>
    </row>
    <row r="1795" spans="1:31" s="573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48"/>
        <v/>
      </c>
      <c r="C1795" s="349"/>
      <c r="D1795" s="349"/>
      <c r="E1795" s="349"/>
      <c r="F1795" s="279"/>
      <c r="G1795" s="348"/>
      <c r="H1795" s="507"/>
      <c r="I1795" s="340"/>
      <c r="J1795" s="340"/>
      <c r="K1795" s="569"/>
      <c r="L1795" s="570"/>
      <c r="M1795" s="570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C1795" s="539"/>
      <c r="AD1795" s="539"/>
      <c r="AE1795" s="539"/>
    </row>
    <row r="1796" spans="1:31" s="573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48"/>
        <v/>
      </c>
      <c r="C1796" s="349"/>
      <c r="D1796" s="349"/>
      <c r="E1796" s="349"/>
      <c r="F1796" s="279"/>
      <c r="G1796" s="348"/>
      <c r="H1796" s="507"/>
      <c r="I1796" s="340"/>
      <c r="J1796" s="340"/>
      <c r="K1796" s="569"/>
      <c r="L1796" s="570"/>
      <c r="M1796" s="570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C1796" s="539"/>
      <c r="AD1796" s="539"/>
      <c r="AE1796" s="539"/>
    </row>
    <row r="1797" spans="1:31" s="573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48"/>
        <v/>
      </c>
      <c r="C1797" s="349"/>
      <c r="D1797" s="349"/>
      <c r="E1797" s="349"/>
      <c r="F1797" s="279"/>
      <c r="G1797" s="348"/>
      <c r="H1797" s="507"/>
      <c r="I1797" s="340"/>
      <c r="J1797" s="340"/>
      <c r="K1797" s="569"/>
      <c r="L1797" s="570"/>
      <c r="M1797" s="570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C1797" s="539"/>
      <c r="AD1797" s="539"/>
      <c r="AE1797" s="539"/>
    </row>
    <row r="1798" spans="1:31" s="573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48"/>
        <v/>
      </c>
      <c r="C1798" s="349"/>
      <c r="D1798" s="349"/>
      <c r="E1798" s="349"/>
      <c r="F1798" s="279"/>
      <c r="G1798" s="348"/>
      <c r="H1798" s="507"/>
      <c r="I1798" s="340"/>
      <c r="J1798" s="340"/>
      <c r="K1798" s="569"/>
      <c r="L1798" s="570"/>
      <c r="M1798" s="57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C1798" s="539"/>
      <c r="AD1798" s="539"/>
      <c r="AE1798" s="539"/>
    </row>
    <row r="1799" spans="1:31" s="573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48"/>
        <v/>
      </c>
      <c r="C1799" s="349"/>
      <c r="D1799" s="349"/>
      <c r="E1799" s="349"/>
      <c r="F1799" s="279"/>
      <c r="G1799" s="348"/>
      <c r="H1799" s="507"/>
      <c r="I1799" s="340"/>
      <c r="J1799" s="340"/>
      <c r="K1799" s="569"/>
      <c r="L1799" s="570"/>
      <c r="M1799" s="570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C1799" s="539"/>
      <c r="AD1799" s="539"/>
      <c r="AE1799" s="539"/>
    </row>
    <row r="1800" spans="1:31" s="573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48"/>
        <v/>
      </c>
      <c r="C1800" s="349"/>
      <c r="D1800" s="349"/>
      <c r="E1800" s="349"/>
      <c r="F1800" s="279"/>
      <c r="G1800" s="348"/>
      <c r="H1800" s="507"/>
      <c r="I1800" s="340"/>
      <c r="J1800" s="340"/>
      <c r="K1800" s="569"/>
      <c r="L1800" s="570"/>
      <c r="M1800" s="57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C1800" s="539"/>
      <c r="AD1800" s="539"/>
      <c r="AE1800" s="539"/>
    </row>
    <row r="1801" spans="1:31" s="573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48"/>
        <v/>
      </c>
      <c r="C1801" s="349"/>
      <c r="D1801" s="349"/>
      <c r="E1801" s="349"/>
      <c r="F1801" s="279"/>
      <c r="G1801" s="348"/>
      <c r="H1801" s="507"/>
      <c r="I1801" s="340"/>
      <c r="J1801" s="340"/>
      <c r="K1801" s="56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C1801" s="539"/>
      <c r="AD1801" s="539"/>
      <c r="AE1801" s="539"/>
    </row>
    <row r="1802" spans="1:31" s="539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48"/>
        <v/>
      </c>
      <c r="C1802" s="349"/>
      <c r="D1802" s="349"/>
      <c r="E1802" s="349"/>
      <c r="F1802" s="279"/>
      <c r="G1802" s="348"/>
      <c r="H1802" s="507"/>
      <c r="I1802" s="340"/>
      <c r="J1802" s="340"/>
      <c r="K1802" s="56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B1802" s="573"/>
    </row>
    <row r="1803" spans="1:31" s="539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48"/>
        <v/>
      </c>
      <c r="C1803" s="349"/>
      <c r="D1803" s="349"/>
      <c r="E1803" s="349"/>
      <c r="F1803" s="279"/>
      <c r="G1803" s="348"/>
      <c r="H1803" s="507"/>
      <c r="I1803" s="340"/>
      <c r="J1803" s="340"/>
      <c r="K1803" s="56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B1803" s="573"/>
    </row>
    <row r="1804" spans="1:31" s="539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48"/>
        <v/>
      </c>
      <c r="C1804" s="349"/>
      <c r="D1804" s="349"/>
      <c r="E1804" s="349"/>
      <c r="F1804" s="279"/>
      <c r="G1804" s="348"/>
      <c r="H1804" s="507"/>
      <c r="I1804" s="340"/>
      <c r="J1804" s="340"/>
      <c r="K1804" s="569"/>
      <c r="L1804" s="570"/>
      <c r="M1804" s="57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B1804" s="573"/>
    </row>
    <row r="1805" spans="1:31" s="539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48"/>
        <v/>
      </c>
      <c r="C1805" s="349"/>
      <c r="D1805" s="349"/>
      <c r="E1805" s="349"/>
      <c r="F1805" s="279"/>
      <c r="G1805" s="348"/>
      <c r="H1805" s="507"/>
      <c r="I1805" s="340"/>
      <c r="J1805" s="340"/>
      <c r="K1805" s="569"/>
      <c r="L1805" s="570"/>
      <c r="M1805" s="57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B1805" s="573"/>
    </row>
    <row r="1806" spans="1:31" s="539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48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B1806" s="573"/>
    </row>
    <row r="1807" spans="1:31" s="539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48"/>
        <v/>
      </c>
      <c r="C1807" s="349"/>
      <c r="D1807" s="349"/>
      <c r="E1807" s="349"/>
      <c r="F1807" s="279"/>
      <c r="G1807" s="348"/>
      <c r="H1807" s="507"/>
      <c r="I1807" s="314"/>
      <c r="J1807" s="314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B1807" s="573"/>
    </row>
    <row r="1808" spans="1:31" s="539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48"/>
        <v/>
      </c>
      <c r="C1808" s="349"/>
      <c r="D1808" s="349"/>
      <c r="E1808" s="349"/>
      <c r="F1808" s="279"/>
      <c r="G1808" s="348"/>
      <c r="H1808" s="507"/>
      <c r="I1808" s="340"/>
      <c r="J1808" s="340"/>
      <c r="K1808" s="56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B1808" s="573"/>
    </row>
    <row r="1809" spans="1:30" s="539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48"/>
        <v/>
      </c>
      <c r="C1809" s="349"/>
      <c r="D1809" s="349"/>
      <c r="E1809" s="349"/>
      <c r="F1809" s="279"/>
      <c r="G1809" s="348"/>
      <c r="H1809" s="507"/>
      <c r="I1809" s="340"/>
      <c r="J1809" s="340"/>
      <c r="K1809" s="56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B1809" s="573"/>
    </row>
    <row r="1810" spans="1:30" s="539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ref="B1810:B1873" si="149">IF(C1810&lt;&gt;"",MONTH(C1810),"")</f>
        <v/>
      </c>
      <c r="C1810" s="349"/>
      <c r="D1810" s="349"/>
      <c r="E1810" s="349"/>
      <c r="F1810" s="279"/>
      <c r="G1810" s="348"/>
      <c r="H1810" s="507"/>
      <c r="I1810" s="340"/>
      <c r="J1810" s="340"/>
      <c r="K1810" s="569"/>
      <c r="L1810" s="570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B1810" s="573"/>
    </row>
    <row r="1811" spans="1:30" s="539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49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B1811" s="573"/>
    </row>
    <row r="1812" spans="1:30" s="539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49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B1812" s="573"/>
    </row>
    <row r="1813" spans="1:30" s="539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49"/>
        <v/>
      </c>
      <c r="C1813" s="349"/>
      <c r="D1813" s="349"/>
      <c r="E1813" s="349"/>
      <c r="F1813" s="277"/>
      <c r="G1813" s="348"/>
      <c r="H1813" s="507"/>
      <c r="I1813" s="314"/>
      <c r="J1813" s="314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B1813" s="573"/>
      <c r="AC1813" s="573"/>
      <c r="AD1813" s="573"/>
    </row>
    <row r="1814" spans="1:30" s="539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49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B1814" s="573"/>
    </row>
    <row r="1815" spans="1:30" s="539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49"/>
        <v/>
      </c>
      <c r="C1815" s="349"/>
      <c r="D1815" s="349"/>
      <c r="E1815" s="349"/>
      <c r="F1815" s="279"/>
      <c r="G1815" s="348"/>
      <c r="H1815" s="507"/>
      <c r="I1815" s="340"/>
      <c r="J1815" s="340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B1815" s="573"/>
    </row>
    <row r="1816" spans="1:30" s="539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49"/>
        <v/>
      </c>
      <c r="C1816" s="349"/>
      <c r="D1816" s="349"/>
      <c r="E1816" s="349"/>
      <c r="F1816" s="277"/>
      <c r="G1816" s="348"/>
      <c r="H1816" s="507"/>
      <c r="I1816" s="314"/>
      <c r="J1816" s="314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B1816" s="573"/>
      <c r="AC1816" s="573"/>
      <c r="AD1816" s="573"/>
    </row>
    <row r="1817" spans="1:30" s="539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49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B1817" s="573"/>
    </row>
    <row r="1818" spans="1:30" s="539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149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B1818" s="573"/>
    </row>
    <row r="1819" spans="1:30" s="539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49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B1819" s="573"/>
      <c r="AC1819" s="573"/>
      <c r="AD1819" s="573"/>
    </row>
    <row r="1820" spans="1:30" s="539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49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B1820" s="573"/>
    </row>
    <row r="1821" spans="1:30" s="539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49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B1821" s="573"/>
    </row>
    <row r="1822" spans="1:30" s="539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49"/>
        <v/>
      </c>
      <c r="C1822" s="349"/>
      <c r="D1822" s="349"/>
      <c r="E1822" s="349"/>
      <c r="F1822" s="280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B1822" s="573"/>
    </row>
    <row r="1823" spans="1:30" s="539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si="149"/>
        <v/>
      </c>
      <c r="C1823" s="349"/>
      <c r="D1823" s="349"/>
      <c r="E1823" s="349"/>
      <c r="F1823" s="279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B1823" s="573"/>
    </row>
    <row r="1824" spans="1:30" s="539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49"/>
        <v/>
      </c>
      <c r="C1824" s="349"/>
      <c r="D1824" s="349"/>
      <c r="E1824" s="349"/>
      <c r="F1824" s="280"/>
      <c r="G1824" s="348"/>
      <c r="H1824" s="507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B1824" s="573"/>
    </row>
    <row r="1825" spans="1:30" s="539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49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B1825" s="573"/>
    </row>
    <row r="1826" spans="1:30" s="539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49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B1826" s="573"/>
    </row>
    <row r="1827" spans="1:30" s="539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49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9"/>
      <c r="L1827" s="570"/>
      <c r="M1827" s="570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B1827" s="573"/>
    </row>
    <row r="1828" spans="1:30" s="539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49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9"/>
      <c r="L1828" s="570"/>
      <c r="M1828" s="570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B1828" s="573"/>
    </row>
    <row r="1829" spans="1:30" s="539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49"/>
        <v/>
      </c>
      <c r="C1829" s="349"/>
      <c r="D1829" s="349"/>
      <c r="E1829" s="349"/>
      <c r="F1829" s="279"/>
      <c r="G1829" s="348"/>
      <c r="H1829" s="507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B1829" s="573"/>
    </row>
    <row r="1830" spans="1:30" s="539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49"/>
        <v/>
      </c>
      <c r="C1830" s="349"/>
      <c r="D1830" s="349"/>
      <c r="E1830" s="349"/>
      <c r="F1830" s="279"/>
      <c r="G1830" s="348"/>
      <c r="H1830" s="507"/>
      <c r="I1830" s="340"/>
      <c r="J1830" s="340"/>
      <c r="K1830" s="569"/>
      <c r="L1830" s="570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B1830" s="573"/>
    </row>
    <row r="1831" spans="1:30" s="539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49"/>
        <v/>
      </c>
      <c r="C1831" s="349"/>
      <c r="D1831" s="349"/>
      <c r="E1831" s="349"/>
      <c r="F1831" s="279"/>
      <c r="G1831" s="348"/>
      <c r="H1831" s="507"/>
      <c r="I1831" s="340"/>
      <c r="J1831" s="340"/>
      <c r="K1831" s="569"/>
      <c r="L1831" s="570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B1831" s="573"/>
    </row>
    <row r="1832" spans="1:30" s="539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49"/>
        <v/>
      </c>
      <c r="C1832" s="349"/>
      <c r="D1832" s="349"/>
      <c r="E1832" s="349"/>
      <c r="F1832" s="279"/>
      <c r="G1832" s="348"/>
      <c r="H1832" s="507"/>
      <c r="I1832" s="340"/>
      <c r="J1832" s="340"/>
      <c r="K1832" s="569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73"/>
    </row>
    <row r="1833" spans="1:30" s="539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49"/>
        <v/>
      </c>
      <c r="C1833" s="349"/>
      <c r="D1833" s="349"/>
      <c r="E1833" s="349"/>
      <c r="F1833" s="279"/>
      <c r="G1833" s="348"/>
      <c r="H1833" s="507"/>
      <c r="I1833" s="340"/>
      <c r="J1833" s="340"/>
      <c r="K1833" s="569"/>
      <c r="L1833" s="570"/>
      <c r="M1833" s="570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72"/>
      <c r="AB1833" s="573"/>
    </row>
    <row r="1834" spans="1:30" s="539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49"/>
        <v/>
      </c>
      <c r="C1834" s="349"/>
      <c r="D1834" s="349"/>
      <c r="E1834" s="349"/>
      <c r="F1834" s="277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72"/>
      <c r="AB1834" s="573"/>
      <c r="AC1834" s="573"/>
      <c r="AD1834" s="573"/>
    </row>
    <row r="1835" spans="1:30" s="539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49"/>
        <v/>
      </c>
      <c r="C1835" s="349"/>
      <c r="D1835" s="349"/>
      <c r="E1835" s="349"/>
      <c r="F1835" s="280"/>
      <c r="G1835" s="348"/>
      <c r="H1835" s="507"/>
      <c r="I1835" s="340"/>
      <c r="J1835" s="340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72"/>
      <c r="AB1835" s="573"/>
    </row>
    <row r="1836" spans="1:30" s="539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49"/>
        <v/>
      </c>
      <c r="C1836" s="349"/>
      <c r="D1836" s="349"/>
      <c r="E1836" s="349"/>
      <c r="F1836" s="277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72"/>
      <c r="AB1836" s="573"/>
      <c r="AC1836" s="573"/>
      <c r="AD1836" s="573"/>
    </row>
    <row r="1837" spans="1:30" s="539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49"/>
        <v/>
      </c>
      <c r="C1837" s="349"/>
      <c r="D1837" s="349"/>
      <c r="E1837" s="349"/>
      <c r="F1837" s="280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72"/>
      <c r="AB1837" s="573"/>
    </row>
    <row r="1838" spans="1:30" s="539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49"/>
        <v/>
      </c>
      <c r="C1838" s="349"/>
      <c r="D1838" s="349"/>
      <c r="E1838" s="349"/>
      <c r="F1838" s="279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72"/>
      <c r="AB1838" s="573"/>
    </row>
    <row r="1839" spans="1:30" s="539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si="149"/>
        <v/>
      </c>
      <c r="C1839" s="349"/>
      <c r="D1839" s="349"/>
      <c r="E1839" s="349"/>
      <c r="F1839" s="279"/>
      <c r="G1839" s="348"/>
      <c r="H1839" s="507"/>
      <c r="I1839" s="340"/>
      <c r="J1839" s="340"/>
      <c r="K1839" s="56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72"/>
      <c r="AB1839" s="573"/>
    </row>
    <row r="1840" spans="1:30" s="539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49"/>
        <v/>
      </c>
      <c r="C1840" s="349"/>
      <c r="D1840" s="349"/>
      <c r="E1840" s="349"/>
      <c r="F1840" s="279"/>
      <c r="G1840" s="348"/>
      <c r="H1840" s="507"/>
      <c r="I1840" s="340"/>
      <c r="J1840" s="340"/>
      <c r="K1840" s="56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72"/>
      <c r="AB1840" s="573"/>
    </row>
    <row r="1841" spans="1:30" s="539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49"/>
        <v/>
      </c>
      <c r="C1841" s="349"/>
      <c r="D1841" s="349"/>
      <c r="E1841" s="349"/>
      <c r="F1841" s="277"/>
      <c r="G1841" s="348"/>
      <c r="H1841" s="507"/>
      <c r="I1841" s="314"/>
      <c r="J1841" s="314"/>
      <c r="K1841" s="56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72"/>
      <c r="AB1841" s="573"/>
      <c r="AC1841" s="573"/>
      <c r="AD1841" s="573"/>
    </row>
    <row r="1842" spans="1:30" s="539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49"/>
        <v/>
      </c>
      <c r="C1842" s="349"/>
      <c r="D1842" s="349"/>
      <c r="E1842" s="349"/>
      <c r="F1842" s="279"/>
      <c r="G1842" s="348"/>
      <c r="H1842" s="507"/>
      <c r="I1842" s="340"/>
      <c r="J1842" s="340"/>
      <c r="K1842" s="56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72"/>
      <c r="AB1842" s="573"/>
    </row>
    <row r="1843" spans="1:30" s="539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49"/>
        <v/>
      </c>
      <c r="C1843" s="349"/>
      <c r="D1843" s="349"/>
      <c r="E1843" s="349"/>
      <c r="F1843" s="279"/>
      <c r="G1843" s="348"/>
      <c r="H1843" s="507"/>
      <c r="I1843" s="340"/>
      <c r="J1843" s="340"/>
      <c r="K1843" s="569"/>
      <c r="L1843" s="570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72"/>
      <c r="AB1843" s="573"/>
    </row>
    <row r="1844" spans="1:30" s="539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49"/>
        <v/>
      </c>
      <c r="C1844" s="349"/>
      <c r="D1844" s="349"/>
      <c r="E1844" s="349"/>
      <c r="F1844" s="279"/>
      <c r="G1844" s="348"/>
      <c r="H1844" s="507"/>
      <c r="I1844" s="340"/>
      <c r="J1844" s="340"/>
      <c r="K1844" s="569"/>
      <c r="L1844" s="570"/>
      <c r="M1844" s="57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72"/>
      <c r="AB1844" s="573"/>
    </row>
    <row r="1845" spans="1:30" s="539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49"/>
        <v/>
      </c>
      <c r="C1845" s="349"/>
      <c r="D1845" s="349"/>
      <c r="E1845" s="349"/>
      <c r="F1845" s="279"/>
      <c r="G1845" s="348"/>
      <c r="H1845" s="507"/>
      <c r="I1845" s="340"/>
      <c r="J1845" s="340"/>
      <c r="K1845" s="56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72"/>
      <c r="AB1845" s="573"/>
    </row>
    <row r="1846" spans="1:30" s="539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49"/>
        <v/>
      </c>
      <c r="C1846" s="349"/>
      <c r="D1846" s="349"/>
      <c r="E1846" s="349"/>
      <c r="F1846" s="279"/>
      <c r="G1846" s="348"/>
      <c r="H1846" s="50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72"/>
      <c r="AB1846" s="573"/>
    </row>
    <row r="1847" spans="1:30" s="539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49"/>
        <v/>
      </c>
      <c r="C1847" s="349"/>
      <c r="D1847" s="349"/>
      <c r="E1847" s="349"/>
      <c r="F1847" s="277"/>
      <c r="G1847" s="348"/>
      <c r="H1847" s="507"/>
      <c r="I1847" s="314"/>
      <c r="J1847" s="314"/>
      <c r="K1847" s="569"/>
      <c r="L1847" s="570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72"/>
      <c r="AB1847" s="573"/>
      <c r="AC1847" s="573"/>
      <c r="AD1847" s="573"/>
    </row>
    <row r="1848" spans="1:30" s="539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49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B1848" s="573"/>
    </row>
    <row r="1849" spans="1:30" s="539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49"/>
        <v/>
      </c>
      <c r="C1849" s="349"/>
      <c r="D1849" s="349"/>
      <c r="E1849" s="349"/>
      <c r="F1849" s="279"/>
      <c r="G1849" s="348"/>
      <c r="H1849" s="507"/>
      <c r="I1849" s="340"/>
      <c r="J1849" s="340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B1849" s="573"/>
    </row>
    <row r="1850" spans="1:30" s="539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49"/>
        <v/>
      </c>
      <c r="C1850" s="349"/>
      <c r="D1850" s="349"/>
      <c r="E1850" s="349"/>
      <c r="F1850" s="277"/>
      <c r="G1850" s="348"/>
      <c r="H1850" s="507"/>
      <c r="I1850" s="588"/>
      <c r="J1850" s="588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B1850" s="573"/>
    </row>
    <row r="1851" spans="1:30" s="539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49"/>
        <v/>
      </c>
      <c r="C1851" s="349"/>
      <c r="D1851" s="349"/>
      <c r="E1851" s="349"/>
      <c r="F1851" s="280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B1851" s="573"/>
    </row>
    <row r="1852" spans="1:30" s="539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49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  <c r="AB1852" s="573"/>
    </row>
    <row r="1853" spans="1:30" s="539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49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9"/>
      <c r="L1853" s="570"/>
      <c r="M1853" s="570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  <c r="AB1853" s="573"/>
    </row>
    <row r="1854" spans="1:30" s="539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49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9"/>
      <c r="L1854" s="570"/>
      <c r="M1854" s="570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B1854" s="573"/>
    </row>
    <row r="1855" spans="1:30" s="539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49"/>
        <v/>
      </c>
      <c r="C1855" s="349"/>
      <c r="D1855" s="349"/>
      <c r="E1855" s="349"/>
      <c r="F1855" s="279"/>
      <c r="G1855" s="348"/>
      <c r="H1855" s="507"/>
      <c r="I1855" s="340"/>
      <c r="J1855" s="340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B1855" s="573"/>
    </row>
    <row r="1856" spans="1:30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49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0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49"/>
        <v/>
      </c>
      <c r="C1857" s="349"/>
      <c r="D1857" s="349"/>
      <c r="E1857" s="349"/>
      <c r="F1857" s="279"/>
      <c r="G1857" s="348"/>
      <c r="H1857" s="507"/>
      <c r="I1857" s="340"/>
      <c r="J1857" s="340"/>
      <c r="K1857" s="569"/>
      <c r="L1857" s="570"/>
      <c r="M1857" s="570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0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49"/>
        <v/>
      </c>
      <c r="C1858" s="349"/>
      <c r="D1858" s="349"/>
      <c r="E1858" s="349"/>
      <c r="F1858" s="279"/>
      <c r="G1858" s="348"/>
      <c r="H1858" s="507"/>
      <c r="I1858" s="340"/>
      <c r="J1858" s="340"/>
      <c r="K1858" s="569"/>
      <c r="L1858" s="570"/>
      <c r="M1858" s="570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0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49"/>
        <v/>
      </c>
      <c r="C1859" s="349"/>
      <c r="D1859" s="349"/>
      <c r="E1859" s="349"/>
      <c r="F1859" s="279"/>
      <c r="G1859" s="348"/>
      <c r="H1859" s="507"/>
      <c r="I1859" s="340"/>
      <c r="J1859" s="340"/>
      <c r="K1859" s="569"/>
      <c r="L1859" s="570"/>
      <c r="M1859" s="570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0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49"/>
        <v/>
      </c>
      <c r="C1860" s="349"/>
      <c r="D1860" s="349"/>
      <c r="E1860" s="349"/>
      <c r="F1860" s="279"/>
      <c r="G1860" s="348"/>
      <c r="H1860" s="507"/>
      <c r="I1860" s="340"/>
      <c r="J1860" s="340"/>
      <c r="K1860" s="56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</row>
    <row r="1861" spans="1:30" s="539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49"/>
        <v/>
      </c>
      <c r="C1861" s="349"/>
      <c r="D1861" s="349"/>
      <c r="E1861" s="349"/>
      <c r="F1861" s="278"/>
      <c r="G1861" s="348"/>
      <c r="H1861" s="507"/>
      <c r="I1861" s="340"/>
      <c r="J1861" s="340"/>
      <c r="K1861" s="56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B1861" s="573"/>
    </row>
    <row r="1862" spans="1:30" s="539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49"/>
        <v/>
      </c>
      <c r="C1862" s="349"/>
      <c r="D1862" s="349"/>
      <c r="E1862" s="349"/>
      <c r="F1862" s="277"/>
      <c r="G1862" s="348"/>
      <c r="H1862" s="507"/>
      <c r="I1862" s="340"/>
      <c r="J1862" s="340"/>
      <c r="K1862" s="56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B1862" s="573"/>
      <c r="AC1862" s="573"/>
      <c r="AD1862" s="573"/>
    </row>
    <row r="1863" spans="1:30" s="539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49"/>
        <v/>
      </c>
      <c r="C1863" s="349"/>
      <c r="D1863" s="349"/>
      <c r="E1863" s="349"/>
      <c r="F1863" s="277"/>
      <c r="G1863" s="348"/>
      <c r="H1863" s="507"/>
      <c r="I1863" s="340"/>
      <c r="J1863" s="340"/>
      <c r="K1863" s="56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B1863" s="573"/>
    </row>
    <row r="1864" spans="1:30" s="539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49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B1864" s="573"/>
    </row>
    <row r="1865" spans="1:30" s="539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49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B1865" s="573"/>
    </row>
    <row r="1866" spans="1:30" s="539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49"/>
        <v/>
      </c>
      <c r="C1866" s="349"/>
      <c r="D1866" s="349"/>
      <c r="E1866" s="349"/>
      <c r="F1866" s="277"/>
      <c r="G1866" s="348"/>
      <c r="H1866" s="507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B1866" s="573"/>
    </row>
    <row r="1867" spans="1:30" s="539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49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B1867" s="573"/>
    </row>
    <row r="1868" spans="1:30" s="539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49"/>
        <v/>
      </c>
      <c r="C1868" s="349"/>
      <c r="D1868" s="349"/>
      <c r="E1868" s="349"/>
      <c r="F1868" s="279"/>
      <c r="G1868" s="348"/>
      <c r="H1868" s="507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B1868" s="573"/>
    </row>
    <row r="1869" spans="1:30" s="539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49"/>
        <v/>
      </c>
      <c r="C1869" s="349"/>
      <c r="D1869" s="349"/>
      <c r="E1869" s="349"/>
      <c r="F1869" s="279"/>
      <c r="G1869" s="348"/>
      <c r="H1869" s="507"/>
      <c r="I1869" s="340"/>
      <c r="J1869" s="340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B1869" s="573"/>
    </row>
    <row r="1870" spans="1:30" s="539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49"/>
        <v/>
      </c>
      <c r="C1870" s="349"/>
      <c r="D1870" s="349"/>
      <c r="E1870" s="349"/>
      <c r="F1870" s="279"/>
      <c r="G1870" s="348"/>
      <c r="H1870" s="507"/>
      <c r="I1870" s="340"/>
      <c r="J1870" s="340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B1870" s="573"/>
    </row>
    <row r="1871" spans="1:30" s="539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49"/>
        <v/>
      </c>
      <c r="C1871" s="349"/>
      <c r="D1871" s="349"/>
      <c r="E1871" s="349"/>
      <c r="F1871" s="279"/>
      <c r="G1871" s="348"/>
      <c r="H1871" s="507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B1871" s="573"/>
    </row>
    <row r="1872" spans="1:30" s="539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49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B1872" s="573"/>
    </row>
    <row r="1873" spans="1:30" s="539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49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B1873" s="573"/>
    </row>
    <row r="1874" spans="1:30" s="539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ref="B1874:B1937" si="150">IF(C1874&lt;&gt;"",MONTH(C1874),"")</f>
        <v/>
      </c>
      <c r="C1874" s="349"/>
      <c r="D1874" s="349"/>
      <c r="E1874" s="349"/>
      <c r="F1874" s="279"/>
      <c r="G1874" s="348"/>
      <c r="H1874" s="507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B1874" s="573"/>
    </row>
    <row r="1875" spans="1:30" s="539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50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B1875" s="573"/>
    </row>
    <row r="1876" spans="1:30" s="539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50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B1876" s="573"/>
    </row>
    <row r="1877" spans="1:30" s="539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50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B1877" s="573"/>
    </row>
    <row r="1878" spans="1:30" s="539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50"/>
        <v/>
      </c>
      <c r="C1878" s="349"/>
      <c r="D1878" s="349"/>
      <c r="E1878" s="349"/>
      <c r="F1878" s="278"/>
      <c r="G1878" s="348"/>
      <c r="H1878" s="507"/>
      <c r="I1878" s="58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B1878" s="573"/>
    </row>
    <row r="1879" spans="1:30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50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</row>
    <row r="1880" spans="1:30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50"/>
        <v/>
      </c>
      <c r="C1880" s="349"/>
      <c r="D1880" s="349"/>
      <c r="E1880" s="349"/>
      <c r="F1880" s="277"/>
      <c r="G1880" s="348"/>
      <c r="H1880" s="507"/>
      <c r="I1880" s="340"/>
      <c r="J1880" s="340"/>
      <c r="K1880" s="57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  <c r="AC1880" s="573"/>
      <c r="AD1880" s="573"/>
    </row>
    <row r="1881" spans="1:30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50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</row>
    <row r="1882" spans="1:30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150"/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9"/>
      <c r="L1882" s="571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</row>
    <row r="1883" spans="1:30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50"/>
        <v/>
      </c>
      <c r="C1883" s="581"/>
      <c r="D1883" s="574"/>
      <c r="E1883" s="581"/>
      <c r="F1883" s="277"/>
      <c r="G1883" s="578"/>
      <c r="H1883" s="507"/>
      <c r="I1883" s="340"/>
      <c r="J1883" s="340"/>
      <c r="K1883" s="569"/>
      <c r="L1883" s="576"/>
      <c r="M1883" s="576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  <c r="AD1883" s="573"/>
    </row>
    <row r="1884" spans="1:30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50"/>
        <v/>
      </c>
      <c r="C1884" s="581"/>
      <c r="D1884" s="574"/>
      <c r="E1884" s="581"/>
      <c r="F1884" s="277"/>
      <c r="G1884" s="578"/>
      <c r="H1884" s="507"/>
      <c r="I1884" s="340"/>
      <c r="J1884" s="340"/>
      <c r="K1884" s="569"/>
      <c r="L1884" s="571"/>
      <c r="M1884" s="576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D1884" s="573"/>
    </row>
    <row r="1885" spans="1:30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50"/>
        <v/>
      </c>
      <c r="C1885" s="349"/>
      <c r="D1885" s="349"/>
      <c r="E1885" s="581"/>
      <c r="F1885" s="277"/>
      <c r="G1885" s="348"/>
      <c r="H1885" s="506"/>
      <c r="I1885" s="340"/>
      <c r="J1885" s="340"/>
      <c r="K1885" s="57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0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50"/>
        <v/>
      </c>
      <c r="C1886" s="349"/>
      <c r="D1886" s="349"/>
      <c r="E1886" s="581"/>
      <c r="F1886" s="279"/>
      <c r="G1886" s="348"/>
      <c r="H1886" s="506"/>
      <c r="I1886" s="340"/>
      <c r="J1886" s="340"/>
      <c r="K1886" s="57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0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si="150"/>
        <v/>
      </c>
      <c r="C1887" s="349"/>
      <c r="D1887" s="349"/>
      <c r="E1887" s="318"/>
      <c r="F1887" s="277"/>
      <c r="G1887" s="348"/>
      <c r="H1887" s="506"/>
      <c r="I1887" s="340"/>
      <c r="J1887" s="340"/>
      <c r="K1887" s="569"/>
      <c r="L1887" s="571"/>
      <c r="M1887" s="571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</row>
    <row r="1888" spans="1:30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50"/>
        <v/>
      </c>
      <c r="C1888" s="349"/>
      <c r="D1888" s="349"/>
      <c r="E1888" s="318"/>
      <c r="F1888" s="277"/>
      <c r="G1888" s="348"/>
      <c r="H1888" s="507"/>
      <c r="I1888" s="340"/>
      <c r="J1888" s="340"/>
      <c r="K1888" s="569"/>
      <c r="L1888" s="571"/>
      <c r="M1888" s="571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</row>
    <row r="1889" spans="1:30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50"/>
        <v/>
      </c>
      <c r="C1889" s="349"/>
      <c r="D1889" s="574"/>
      <c r="E1889" s="349"/>
      <c r="F1889" s="280"/>
      <c r="G1889" s="578"/>
      <c r="H1889" s="507"/>
      <c r="I1889" s="340"/>
      <c r="J1889" s="340"/>
      <c r="K1889" s="569"/>
      <c r="L1889" s="576"/>
      <c r="M1889" s="576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  <c r="AB1889" s="573"/>
    </row>
    <row r="1890" spans="1:30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50"/>
        <v/>
      </c>
      <c r="C1890" s="349"/>
      <c r="D1890" s="574"/>
      <c r="E1890" s="349"/>
      <c r="F1890" s="279"/>
      <c r="G1890" s="578"/>
      <c r="H1890" s="507"/>
      <c r="I1890" s="340"/>
      <c r="J1890" s="340"/>
      <c r="K1890" s="569"/>
      <c r="L1890" s="576"/>
      <c r="M1890" s="576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</row>
    <row r="1891" spans="1:30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50"/>
        <v/>
      </c>
      <c r="C1891" s="349"/>
      <c r="D1891" s="574"/>
      <c r="E1891" s="349"/>
      <c r="F1891" s="279"/>
      <c r="G1891" s="578"/>
      <c r="H1891" s="507"/>
      <c r="I1891" s="340"/>
      <c r="J1891" s="340"/>
      <c r="K1891" s="569"/>
      <c r="L1891" s="576"/>
      <c r="M1891" s="576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</row>
    <row r="1892" spans="1:30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50"/>
        <v/>
      </c>
      <c r="C1892" s="349"/>
      <c r="D1892" s="574"/>
      <c r="E1892" s="349"/>
      <c r="F1892" s="280"/>
      <c r="G1892" s="578"/>
      <c r="H1892" s="507"/>
      <c r="I1892" s="340"/>
      <c r="J1892" s="340"/>
      <c r="K1892" s="569"/>
      <c r="L1892" s="576"/>
      <c r="M1892" s="576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B1892" s="573"/>
    </row>
    <row r="1893" spans="1:30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50"/>
        <v/>
      </c>
      <c r="C1893" s="349"/>
      <c r="D1893" s="574"/>
      <c r="E1893" s="349"/>
      <c r="F1893" s="280"/>
      <c r="G1893" s="578"/>
      <c r="H1893" s="507"/>
      <c r="I1893" s="340"/>
      <c r="J1893" s="340"/>
      <c r="K1893" s="569"/>
      <c r="L1893" s="576"/>
      <c r="M1893" s="576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</row>
    <row r="1894" spans="1:30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50"/>
        <v/>
      </c>
      <c r="C1894" s="349"/>
      <c r="D1894" s="574"/>
      <c r="E1894" s="349"/>
      <c r="F1894" s="280"/>
      <c r="G1894" s="578"/>
      <c r="H1894" s="507"/>
      <c r="I1894" s="340"/>
      <c r="J1894" s="340"/>
      <c r="K1894" s="569"/>
      <c r="L1894" s="576"/>
      <c r="M1894" s="576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30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50"/>
        <v/>
      </c>
      <c r="C1895" s="349"/>
      <c r="D1895" s="574"/>
      <c r="E1895" s="349"/>
      <c r="F1895" s="280"/>
      <c r="G1895" s="578"/>
      <c r="H1895" s="507"/>
      <c r="I1895" s="340"/>
      <c r="J1895" s="340"/>
      <c r="K1895" s="569"/>
      <c r="L1895" s="576"/>
      <c r="M1895" s="576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  <c r="AB1895" s="573"/>
    </row>
    <row r="1896" spans="1:30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50"/>
        <v/>
      </c>
      <c r="C1896" s="349"/>
      <c r="D1896" s="574"/>
      <c r="E1896" s="349"/>
      <c r="F1896" s="280"/>
      <c r="G1896" s="578"/>
      <c r="H1896" s="507"/>
      <c r="I1896" s="340"/>
      <c r="J1896" s="340"/>
      <c r="K1896" s="569"/>
      <c r="L1896" s="576"/>
      <c r="M1896" s="576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  <c r="AB1896" s="573"/>
    </row>
    <row r="1897" spans="1:30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50"/>
        <v/>
      </c>
      <c r="C1897" s="349"/>
      <c r="D1897" s="574"/>
      <c r="E1897" s="349"/>
      <c r="F1897" s="280"/>
      <c r="G1897" s="578"/>
      <c r="H1897" s="507"/>
      <c r="I1897" s="340"/>
      <c r="J1897" s="340"/>
      <c r="K1897" s="569"/>
      <c r="L1897" s="576"/>
      <c r="M1897" s="576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30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50"/>
        <v/>
      </c>
      <c r="C1898" s="349"/>
      <c r="D1898" s="574"/>
      <c r="E1898" s="349"/>
      <c r="F1898" s="280"/>
      <c r="G1898" s="578"/>
      <c r="H1898" s="507"/>
      <c r="I1898" s="340"/>
      <c r="J1898" s="340"/>
      <c r="K1898" s="569"/>
      <c r="L1898" s="576"/>
      <c r="M1898" s="576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30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50"/>
        <v/>
      </c>
      <c r="C1899" s="349"/>
      <c r="D1899" s="574"/>
      <c r="E1899" s="349"/>
      <c r="F1899" s="279"/>
      <c r="G1899" s="578"/>
      <c r="H1899" s="507"/>
      <c r="I1899" s="340"/>
      <c r="J1899" s="340"/>
      <c r="K1899" s="569"/>
      <c r="L1899" s="571"/>
      <c r="M1899" s="576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  <c r="AD1899" s="573"/>
    </row>
    <row r="1900" spans="1:30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50"/>
        <v/>
      </c>
      <c r="C1900" s="349"/>
      <c r="D1900" s="349"/>
      <c r="E1900" s="349"/>
      <c r="F1900" s="277"/>
      <c r="G1900" s="348"/>
      <c r="H1900" s="506"/>
      <c r="I1900" s="340"/>
      <c r="J1900" s="340"/>
      <c r="K1900" s="569"/>
      <c r="L1900" s="570"/>
      <c r="M1900" s="570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  <c r="AC1900" s="573"/>
      <c r="AD1900" s="573"/>
    </row>
    <row r="1901" spans="1:30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50"/>
        <v/>
      </c>
      <c r="C1901" s="349"/>
      <c r="D1901" s="349"/>
      <c r="E1901" s="349"/>
      <c r="F1901" s="277"/>
      <c r="G1901" s="348"/>
      <c r="H1901" s="506"/>
      <c r="I1901" s="340"/>
      <c r="J1901" s="340"/>
      <c r="K1901" s="569"/>
      <c r="L1901" s="570"/>
      <c r="M1901" s="570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  <c r="AC1901" s="573"/>
      <c r="AD1901" s="573"/>
    </row>
    <row r="1902" spans="1:30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50"/>
        <v/>
      </c>
      <c r="C1902" s="349"/>
      <c r="D1902" s="349"/>
      <c r="E1902" s="581"/>
      <c r="F1902" s="277"/>
      <c r="G1902" s="348"/>
      <c r="H1902" s="506"/>
      <c r="I1902" s="340"/>
      <c r="J1902" s="340"/>
      <c r="K1902" s="579"/>
      <c r="L1902" s="570"/>
      <c r="M1902" s="570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30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si="150"/>
        <v/>
      </c>
      <c r="C1903" s="349"/>
      <c r="D1903" s="349"/>
      <c r="E1903" s="581"/>
      <c r="F1903" s="279"/>
      <c r="G1903" s="348"/>
      <c r="H1903" s="507"/>
      <c r="I1903" s="340"/>
      <c r="J1903" s="340"/>
      <c r="K1903" s="579"/>
      <c r="L1903" s="570"/>
      <c r="M1903" s="570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30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50"/>
        <v/>
      </c>
      <c r="C1904" s="349"/>
      <c r="D1904" s="349"/>
      <c r="E1904" s="581"/>
      <c r="F1904" s="279"/>
      <c r="G1904" s="348"/>
      <c r="H1904" s="507"/>
      <c r="I1904" s="340"/>
      <c r="J1904" s="340"/>
      <c r="K1904" s="579"/>
      <c r="L1904" s="570"/>
      <c r="M1904" s="570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50"/>
        <v/>
      </c>
      <c r="C1905" s="581"/>
      <c r="D1905" s="574"/>
      <c r="E1905" s="581"/>
      <c r="F1905" s="276"/>
      <c r="G1905" s="578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  <c r="AD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50"/>
        <v/>
      </c>
      <c r="C1906" s="581"/>
      <c r="D1906" s="574"/>
      <c r="E1906" s="581"/>
      <c r="F1906" s="277"/>
      <c r="G1906" s="578"/>
      <c r="H1906" s="507"/>
      <c r="I1906" s="340"/>
      <c r="J1906" s="340"/>
      <c r="K1906" s="569"/>
      <c r="L1906" s="571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  <c r="AC1906" s="573"/>
      <c r="AD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50"/>
        <v/>
      </c>
      <c r="C1907" s="349"/>
      <c r="D1907" s="349"/>
      <c r="E1907" s="349"/>
      <c r="F1907" s="279"/>
      <c r="G1907" s="348"/>
      <c r="H1907" s="507"/>
      <c r="I1907" s="340"/>
      <c r="J1907" s="340"/>
      <c r="K1907" s="579"/>
      <c r="L1907" s="570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50"/>
        <v/>
      </c>
      <c r="C1908" s="349"/>
      <c r="D1908" s="349"/>
      <c r="E1908" s="349"/>
      <c r="F1908" s="279"/>
      <c r="G1908" s="348"/>
      <c r="H1908" s="507"/>
      <c r="I1908" s="340"/>
      <c r="J1908" s="340"/>
      <c r="K1908" s="579"/>
      <c r="L1908" s="571"/>
      <c r="M1908" s="576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50"/>
        <v/>
      </c>
      <c r="C1909" s="349"/>
      <c r="D1909" s="349"/>
      <c r="E1909" s="349"/>
      <c r="F1909" s="279"/>
      <c r="G1909" s="348"/>
      <c r="H1909" s="506"/>
      <c r="I1909" s="340"/>
      <c r="J1909" s="340"/>
      <c r="K1909" s="569"/>
      <c r="L1909" s="570"/>
      <c r="M1909" s="570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  <c r="AC1909" s="573"/>
      <c r="AD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50"/>
        <v/>
      </c>
      <c r="C1910" s="349"/>
      <c r="D1910" s="349"/>
      <c r="E1910" s="349"/>
      <c r="F1910" s="277"/>
      <c r="G1910" s="348"/>
      <c r="H1910" s="506"/>
      <c r="I1910" s="340"/>
      <c r="J1910" s="340"/>
      <c r="K1910" s="56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  <c r="AB1910" s="573"/>
      <c r="AD1910" s="573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 t="shared" si="150"/>
        <v/>
      </c>
      <c r="C1911" s="349"/>
      <c r="D1911" s="349"/>
      <c r="E1911" s="349"/>
      <c r="F1911" s="277"/>
      <c r="G1911" s="348"/>
      <c r="H1911" s="506"/>
      <c r="I1911" s="340"/>
      <c r="J1911" s="340"/>
      <c r="K1911" s="569"/>
      <c r="L1911" s="570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  <c r="AB1911" s="573"/>
      <c r="AC1911" s="573"/>
      <c r="AD1911" s="573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50"/>
        <v/>
      </c>
      <c r="C1912" s="349"/>
      <c r="D1912" s="349"/>
      <c r="E1912" s="349"/>
      <c r="F1912" s="277"/>
      <c r="G1912" s="348"/>
      <c r="H1912" s="506"/>
      <c r="I1912" s="340"/>
      <c r="J1912" s="340"/>
      <c r="K1912" s="56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  <c r="AD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50"/>
        <v/>
      </c>
      <c r="C1913" s="349"/>
      <c r="D1913" s="349"/>
      <c r="E1913" s="349"/>
      <c r="F1913" s="277"/>
      <c r="G1913" s="348"/>
      <c r="H1913" s="506"/>
      <c r="I1913" s="340"/>
      <c r="J1913" s="340"/>
      <c r="K1913" s="569"/>
      <c r="L1913" s="570"/>
      <c r="M1913" s="570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  <c r="AC1913" s="573"/>
      <c r="AD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50"/>
        <v/>
      </c>
      <c r="C1914" s="349"/>
      <c r="D1914" s="349"/>
      <c r="E1914" s="349"/>
      <c r="F1914" s="277"/>
      <c r="G1914" s="348"/>
      <c r="H1914" s="506"/>
      <c r="I1914" s="340"/>
      <c r="J1914" s="340"/>
      <c r="K1914" s="569"/>
      <c r="L1914" s="570"/>
      <c r="M1914" s="570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  <c r="AC1914" s="573"/>
      <c r="AD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50"/>
        <v/>
      </c>
      <c r="C1915" s="349"/>
      <c r="D1915" s="349"/>
      <c r="E1915" s="349"/>
      <c r="F1915" s="277"/>
      <c r="G1915" s="348"/>
      <c r="H1915" s="506"/>
      <c r="I1915" s="340"/>
      <c r="J1915" s="340"/>
      <c r="K1915" s="569"/>
      <c r="L1915" s="570"/>
      <c r="M1915" s="570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  <c r="AC1915" s="573"/>
      <c r="AD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50"/>
        <v/>
      </c>
      <c r="C1916" s="349"/>
      <c r="D1916" s="349"/>
      <c r="E1916" s="349"/>
      <c r="F1916" s="277"/>
      <c r="G1916" s="348"/>
      <c r="H1916" s="506"/>
      <c r="I1916" s="340"/>
      <c r="J1916" s="340"/>
      <c r="K1916" s="569"/>
      <c r="L1916" s="570"/>
      <c r="M1916" s="570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  <c r="AC1916" s="573"/>
      <c r="AD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50"/>
        <v/>
      </c>
      <c r="C1917" s="349"/>
      <c r="D1917" s="349"/>
      <c r="E1917" s="349"/>
      <c r="F1917" s="277"/>
      <c r="G1917" s="348"/>
      <c r="H1917" s="506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  <c r="AC1917" s="573"/>
      <c r="AD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50"/>
        <v/>
      </c>
      <c r="C1918" s="349"/>
      <c r="D1918" s="349"/>
      <c r="E1918" s="349"/>
      <c r="F1918" s="277"/>
      <c r="G1918" s="348"/>
      <c r="H1918" s="507"/>
      <c r="I1918" s="340"/>
      <c r="J1918" s="340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C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50"/>
        <v/>
      </c>
      <c r="C1919" s="349"/>
      <c r="D1919" s="349"/>
      <c r="E1919" s="349"/>
      <c r="F1919" s="277"/>
      <c r="G1919" s="348"/>
      <c r="H1919" s="507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50"/>
        <v/>
      </c>
      <c r="C1920" s="349"/>
      <c r="D1920" s="349"/>
      <c r="E1920" s="349"/>
      <c r="F1920" s="279"/>
      <c r="G1920" s="348"/>
      <c r="H1920" s="507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</row>
    <row r="1921" spans="1:28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50"/>
        <v/>
      </c>
      <c r="C1921" s="349"/>
      <c r="D1921" s="349"/>
      <c r="E1921" s="349"/>
      <c r="F1921" s="277"/>
      <c r="G1921" s="348"/>
      <c r="H1921" s="507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</row>
    <row r="1922" spans="1:28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50"/>
        <v/>
      </c>
      <c r="C1922" s="349"/>
      <c r="D1922" s="349"/>
      <c r="E1922" s="581"/>
      <c r="F1922" s="277"/>
      <c r="G1922" s="348"/>
      <c r="H1922" s="507"/>
      <c r="I1922" s="340"/>
      <c r="J1922" s="340"/>
      <c r="K1922" s="57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</row>
    <row r="1923" spans="1:28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50"/>
        <v/>
      </c>
      <c r="C1923" s="349"/>
      <c r="D1923" s="349"/>
      <c r="E1923" s="581"/>
      <c r="F1923" s="277"/>
      <c r="G1923" s="348"/>
      <c r="H1923" s="507"/>
      <c r="I1923" s="340"/>
      <c r="J1923" s="340"/>
      <c r="K1923" s="57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</row>
    <row r="1924" spans="1:28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50"/>
        <v/>
      </c>
      <c r="C1924" s="349"/>
      <c r="D1924" s="349"/>
      <c r="E1924" s="581"/>
      <c r="F1924" s="279"/>
      <c r="G1924" s="348"/>
      <c r="H1924" s="506"/>
      <c r="I1924" s="340"/>
      <c r="J1924" s="340"/>
      <c r="K1924" s="57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</row>
    <row r="1925" spans="1:28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50"/>
        <v/>
      </c>
      <c r="C1925" s="349"/>
      <c r="D1925" s="349"/>
      <c r="E1925" s="349"/>
      <c r="F1925" s="277"/>
      <c r="G1925" s="348"/>
      <c r="H1925" s="506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</row>
    <row r="1926" spans="1:28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50"/>
        <v/>
      </c>
      <c r="C1926" s="349"/>
      <c r="D1926" s="349"/>
      <c r="E1926" s="349"/>
      <c r="F1926" s="277"/>
      <c r="G1926" s="348"/>
      <c r="H1926" s="506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</row>
    <row r="1927" spans="1:28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50"/>
        <v/>
      </c>
      <c r="C1927" s="349"/>
      <c r="D1927" s="349"/>
      <c r="E1927" s="349"/>
      <c r="F1927" s="277"/>
      <c r="G1927" s="348"/>
      <c r="H1927" s="506"/>
      <c r="I1927" s="340"/>
      <c r="J1927" s="340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</row>
    <row r="1928" spans="1:28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50"/>
        <v/>
      </c>
      <c r="C1928" s="349"/>
      <c r="D1928" s="574"/>
      <c r="E1928" s="349"/>
      <c r="F1928" s="279"/>
      <c r="G1928" s="348"/>
      <c r="H1928" s="507"/>
      <c r="I1928" s="340"/>
      <c r="J1928" s="340"/>
      <c r="K1928" s="569"/>
      <c r="L1928" s="576"/>
      <c r="M1928" s="576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</row>
    <row r="1929" spans="1:28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50"/>
        <v/>
      </c>
      <c r="C1929" s="349"/>
      <c r="D1929" s="574"/>
      <c r="E1929" s="349"/>
      <c r="F1929" s="279"/>
      <c r="G1929" s="348"/>
      <c r="H1929" s="507"/>
      <c r="I1929" s="340"/>
      <c r="J1929" s="340"/>
      <c r="K1929" s="569"/>
      <c r="L1929" s="576"/>
      <c r="M1929" s="576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</row>
    <row r="1930" spans="1:28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50"/>
        <v/>
      </c>
      <c r="C1930" s="349"/>
      <c r="D1930" s="574"/>
      <c r="E1930" s="349"/>
      <c r="F1930" s="279"/>
      <c r="G1930" s="348"/>
      <c r="H1930" s="507"/>
      <c r="I1930" s="340"/>
      <c r="J1930" s="340"/>
      <c r="K1930" s="569"/>
      <c r="L1930" s="576"/>
      <c r="M1930" s="576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</row>
    <row r="1931" spans="1:28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50"/>
        <v/>
      </c>
      <c r="C1931" s="349"/>
      <c r="D1931" s="574"/>
      <c r="E1931" s="349"/>
      <c r="F1931" s="279"/>
      <c r="G1931" s="348"/>
      <c r="H1931" s="507"/>
      <c r="I1931" s="340"/>
      <c r="J1931" s="340"/>
      <c r="K1931" s="569"/>
      <c r="L1931" s="576"/>
      <c r="M1931" s="576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</row>
    <row r="1932" spans="1:28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50"/>
        <v/>
      </c>
      <c r="C1932" s="349"/>
      <c r="D1932" s="574"/>
      <c r="E1932" s="349"/>
      <c r="F1932" s="279"/>
      <c r="G1932" s="348"/>
      <c r="H1932" s="507"/>
      <c r="I1932" s="340"/>
      <c r="J1932" s="340"/>
      <c r="K1932" s="569"/>
      <c r="L1932" s="576"/>
      <c r="M1932" s="576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  <c r="AB1932" s="573"/>
    </row>
    <row r="1933" spans="1:28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50"/>
        <v/>
      </c>
      <c r="C1933" s="349"/>
      <c r="D1933" s="574"/>
      <c r="E1933" s="349"/>
      <c r="F1933" s="279"/>
      <c r="G1933" s="348"/>
      <c r="H1933" s="507"/>
      <c r="I1933" s="340"/>
      <c r="J1933" s="340"/>
      <c r="K1933" s="569"/>
      <c r="L1933" s="576"/>
      <c r="M1933" s="576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</row>
    <row r="1934" spans="1:28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50"/>
        <v/>
      </c>
      <c r="C1934" s="349"/>
      <c r="D1934" s="574"/>
      <c r="E1934" s="349"/>
      <c r="F1934" s="279"/>
      <c r="G1934" s="348"/>
      <c r="H1934" s="507"/>
      <c r="I1934" s="340"/>
      <c r="J1934" s="340"/>
      <c r="K1934" s="569"/>
      <c r="L1934" s="576"/>
      <c r="M1934" s="576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</row>
    <row r="1935" spans="1:28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50"/>
        <v/>
      </c>
      <c r="C1935" s="349"/>
      <c r="D1935" s="574"/>
      <c r="E1935" s="349"/>
      <c r="F1935" s="279"/>
      <c r="G1935" s="348"/>
      <c r="H1935" s="507"/>
      <c r="I1935" s="340"/>
      <c r="J1935" s="340"/>
      <c r="K1935" s="569"/>
      <c r="L1935" s="576"/>
      <c r="M1935" s="576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</row>
    <row r="1936" spans="1:28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50"/>
        <v/>
      </c>
      <c r="C1936" s="349"/>
      <c r="D1936" s="574"/>
      <c r="E1936" s="349"/>
      <c r="F1936" s="279"/>
      <c r="G1936" s="348"/>
      <c r="H1936" s="507"/>
      <c r="I1936" s="340"/>
      <c r="J1936" s="340"/>
      <c r="K1936" s="569"/>
      <c r="L1936" s="576"/>
      <c r="M1936" s="576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30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50"/>
        <v/>
      </c>
      <c r="C1937" s="349"/>
      <c r="D1937" s="574"/>
      <c r="E1937" s="349"/>
      <c r="F1937" s="279"/>
      <c r="G1937" s="348"/>
      <c r="H1937" s="507"/>
      <c r="I1937" s="340"/>
      <c r="J1937" s="340"/>
      <c r="K1937" s="569"/>
      <c r="L1937" s="576"/>
      <c r="M1937" s="576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</row>
    <row r="1938" spans="1:30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ref="B1938:B2002" si="151">IF(C1938&lt;&gt;"",MONTH(C1938),"")</f>
        <v/>
      </c>
      <c r="C1938" s="349"/>
      <c r="D1938" s="574"/>
      <c r="E1938" s="349"/>
      <c r="F1938" s="279"/>
      <c r="G1938" s="348"/>
      <c r="H1938" s="507"/>
      <c r="I1938" s="340"/>
      <c r="J1938" s="340"/>
      <c r="K1938" s="569"/>
      <c r="L1938" s="576"/>
      <c r="M1938" s="576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30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51"/>
        <v/>
      </c>
      <c r="C1939" s="349"/>
      <c r="D1939" s="574"/>
      <c r="E1939" s="349"/>
      <c r="F1939" s="279"/>
      <c r="G1939" s="348"/>
      <c r="H1939" s="507"/>
      <c r="I1939" s="340"/>
      <c r="J1939" s="340"/>
      <c r="K1939" s="569"/>
      <c r="L1939" s="576"/>
      <c r="M1939" s="576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</row>
    <row r="1940" spans="1:30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51"/>
        <v/>
      </c>
      <c r="C1940" s="349"/>
      <c r="D1940" s="574"/>
      <c r="E1940" s="349"/>
      <c r="F1940" s="279"/>
      <c r="G1940" s="348"/>
      <c r="H1940" s="507"/>
      <c r="I1940" s="340"/>
      <c r="J1940" s="340"/>
      <c r="K1940" s="569"/>
      <c r="L1940" s="576"/>
      <c r="M1940" s="576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30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51"/>
        <v/>
      </c>
      <c r="C1941" s="349"/>
      <c r="D1941" s="574"/>
      <c r="E1941" s="349"/>
      <c r="F1941" s="279"/>
      <c r="G1941" s="348"/>
      <c r="H1941" s="507"/>
      <c r="I1941" s="340"/>
      <c r="J1941" s="340"/>
      <c r="K1941" s="569"/>
      <c r="L1941" s="576"/>
      <c r="M1941" s="576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30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51"/>
        <v/>
      </c>
      <c r="C1942" s="349"/>
      <c r="D1942" s="574"/>
      <c r="E1942" s="349"/>
      <c r="F1942" s="279"/>
      <c r="G1942" s="348"/>
      <c r="H1942" s="507"/>
      <c r="I1942" s="340"/>
      <c r="J1942" s="340"/>
      <c r="K1942" s="569"/>
      <c r="L1942" s="576"/>
      <c r="M1942" s="576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30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51"/>
        <v/>
      </c>
      <c r="C1943" s="349"/>
      <c r="D1943" s="574"/>
      <c r="E1943" s="349"/>
      <c r="F1943" s="279"/>
      <c r="G1943" s="348"/>
      <c r="H1943" s="507"/>
      <c r="I1943" s="340"/>
      <c r="J1943" s="340"/>
      <c r="K1943" s="569"/>
      <c r="L1943" s="576"/>
      <c r="M1943" s="576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30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51"/>
        <v/>
      </c>
      <c r="C1944" s="349"/>
      <c r="D1944" s="574"/>
      <c r="E1944" s="349"/>
      <c r="F1944" s="279"/>
      <c r="G1944" s="348"/>
      <c r="H1944" s="507"/>
      <c r="I1944" s="340"/>
      <c r="J1944" s="340"/>
      <c r="K1944" s="569"/>
      <c r="L1944" s="571"/>
      <c r="M1944" s="576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30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51"/>
        <v/>
      </c>
      <c r="C1945" s="349"/>
      <c r="D1945" s="349"/>
      <c r="E1945" s="581"/>
      <c r="F1945" s="279"/>
      <c r="G1945" s="348"/>
      <c r="H1945" s="506"/>
      <c r="I1945" s="340"/>
      <c r="J1945" s="340"/>
      <c r="K1945" s="579"/>
      <c r="L1945" s="570"/>
      <c r="M1945" s="570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</row>
    <row r="1946" spans="1:30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>IF(C1946&lt;&gt;"",MONTH(C1946),"")</f>
        <v/>
      </c>
      <c r="C1946" s="349"/>
      <c r="D1946" s="349"/>
      <c r="E1946" s="581"/>
      <c r="F1946" s="279"/>
      <c r="G1946" s="348"/>
      <c r="H1946" s="506"/>
      <c r="I1946" s="340"/>
      <c r="J1946" s="340"/>
      <c r="K1946" s="579"/>
      <c r="L1946" s="571"/>
      <c r="M1946" s="570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</row>
    <row r="1947" spans="1:30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51"/>
        <v/>
      </c>
      <c r="C1947" s="349"/>
      <c r="D1947" s="349"/>
      <c r="E1947" s="349"/>
      <c r="F1947" s="277"/>
      <c r="G1947" s="348"/>
      <c r="H1947" s="506"/>
      <c r="I1947" s="340"/>
      <c r="J1947" s="340"/>
      <c r="K1947" s="569"/>
      <c r="L1947" s="570"/>
      <c r="M1947" s="570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30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51"/>
        <v/>
      </c>
      <c r="C1948" s="349"/>
      <c r="D1948" s="349"/>
      <c r="E1948" s="349"/>
      <c r="F1948" s="277"/>
      <c r="G1948" s="348"/>
      <c r="H1948" s="506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30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51"/>
        <v/>
      </c>
      <c r="C1949" s="349"/>
      <c r="D1949" s="349"/>
      <c r="E1949" s="349"/>
      <c r="F1949" s="277"/>
      <c r="G1949" s="348"/>
      <c r="H1949" s="506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30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51"/>
        <v/>
      </c>
      <c r="C1950" s="349"/>
      <c r="D1950" s="349"/>
      <c r="E1950" s="349"/>
      <c r="F1950" s="277"/>
      <c r="G1950" s="348"/>
      <c r="H1950" s="506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</row>
    <row r="1951" spans="1:30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si="151"/>
        <v/>
      </c>
      <c r="C1951" s="349"/>
      <c r="D1951" s="349"/>
      <c r="E1951" s="349"/>
      <c r="F1951" s="277"/>
      <c r="G1951" s="348"/>
      <c r="H1951" s="506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  <c r="AD1951" s="573"/>
    </row>
    <row r="1952" spans="1:30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51"/>
        <v/>
      </c>
      <c r="C1952" s="349"/>
      <c r="D1952" s="349"/>
      <c r="E1952" s="349"/>
      <c r="F1952" s="277"/>
      <c r="G1952" s="348"/>
      <c r="H1952" s="506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  <c r="AC1952" s="573"/>
      <c r="AD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51"/>
        <v/>
      </c>
      <c r="C1953" s="349"/>
      <c r="D1953" s="349"/>
      <c r="E1953" s="349"/>
      <c r="F1953" s="277"/>
      <c r="G1953" s="348"/>
      <c r="H1953" s="506"/>
      <c r="I1953" s="314"/>
      <c r="J1953" s="314"/>
      <c r="K1953" s="56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  <c r="AB1953" s="573"/>
      <c r="AC1953" s="573"/>
      <c r="AD1953" s="573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151"/>
        <v/>
      </c>
      <c r="C1954" s="349"/>
      <c r="D1954" s="349"/>
      <c r="E1954" s="349"/>
      <c r="F1954" s="277"/>
      <c r="G1954" s="348"/>
      <c r="H1954" s="506"/>
      <c r="I1954" s="340"/>
      <c r="J1954" s="340"/>
      <c r="K1954" s="569"/>
      <c r="L1954" s="570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  <c r="AB1954" s="573"/>
      <c r="AC1954" s="573"/>
      <c r="AD1954" s="573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51"/>
        <v/>
      </c>
      <c r="C1955" s="349"/>
      <c r="D1955" s="349"/>
      <c r="E1955" s="349"/>
      <c r="F1955" s="277"/>
      <c r="G1955" s="348"/>
      <c r="H1955" s="506"/>
      <c r="I1955" s="34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  <c r="AD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51"/>
        <v/>
      </c>
      <c r="C1956" s="349"/>
      <c r="D1956" s="349"/>
      <c r="E1956" s="349"/>
      <c r="F1956" s="279"/>
      <c r="G1956" s="348"/>
      <c r="H1956" s="506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  <c r="AC1956" s="573"/>
      <c r="AD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51"/>
        <v/>
      </c>
      <c r="C1957" s="349"/>
      <c r="D1957" s="349"/>
      <c r="E1957" s="349"/>
      <c r="F1957" s="277"/>
      <c r="G1957" s="348"/>
      <c r="H1957" s="506"/>
      <c r="I1957" s="340"/>
      <c r="J1957" s="340"/>
      <c r="K1957" s="56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  <c r="AD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51"/>
        <v/>
      </c>
      <c r="C1958" s="349"/>
      <c r="D1958" s="349"/>
      <c r="E1958" s="349"/>
      <c r="F1958" s="279"/>
      <c r="G1958" s="348"/>
      <c r="H1958" s="506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  <c r="AC1958" s="573"/>
      <c r="AD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51"/>
        <v/>
      </c>
      <c r="C1959" s="349"/>
      <c r="D1959" s="349"/>
      <c r="E1959" s="349"/>
      <c r="F1959" s="277"/>
      <c r="G1959" s="348"/>
      <c r="H1959" s="506"/>
      <c r="I1959" s="340"/>
      <c r="J1959" s="340"/>
      <c r="K1959" s="569"/>
      <c r="L1959" s="570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  <c r="AC1959" s="573"/>
      <c r="AD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51"/>
        <v/>
      </c>
      <c r="C1960" s="349"/>
      <c r="D1960" s="349"/>
      <c r="E1960" s="349"/>
      <c r="F1960" s="277"/>
      <c r="G1960" s="348"/>
      <c r="H1960" s="506"/>
      <c r="I1960" s="340"/>
      <c r="J1960" s="340"/>
      <c r="K1960" s="569"/>
      <c r="L1960" s="570"/>
      <c r="M1960" s="570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C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51"/>
        <v/>
      </c>
      <c r="C1961" s="349"/>
      <c r="D1961" s="349"/>
      <c r="E1961" s="349"/>
      <c r="F1961" s="277"/>
      <c r="G1961" s="348"/>
      <c r="H1961" s="506"/>
      <c r="I1961" s="340"/>
      <c r="J1961" s="340"/>
      <c r="K1961" s="569"/>
      <c r="L1961" s="570"/>
      <c r="M1961" s="570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B1961" s="573"/>
      <c r="AC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51"/>
        <v/>
      </c>
      <c r="C1962" s="349"/>
      <c r="D1962" s="349"/>
      <c r="E1962" s="349"/>
      <c r="F1962" s="277"/>
      <c r="G1962" s="348"/>
      <c r="H1962" s="506"/>
      <c r="I1962" s="340"/>
      <c r="J1962" s="340"/>
      <c r="K1962" s="569"/>
      <c r="L1962" s="570"/>
      <c r="M1962" s="570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  <c r="AC1962" s="573"/>
      <c r="AD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51"/>
        <v/>
      </c>
      <c r="C1963" s="349"/>
      <c r="D1963" s="349"/>
      <c r="E1963" s="349"/>
      <c r="F1963" s="277"/>
      <c r="G1963" s="348"/>
      <c r="H1963" s="506"/>
      <c r="I1963" s="340"/>
      <c r="J1963" s="340"/>
      <c r="K1963" s="569"/>
      <c r="L1963" s="570"/>
      <c r="M1963" s="570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  <c r="AD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51"/>
        <v/>
      </c>
      <c r="C1964" s="349"/>
      <c r="D1964" s="349"/>
      <c r="E1964" s="349"/>
      <c r="F1964" s="277"/>
      <c r="G1964" s="348"/>
      <c r="H1964" s="506"/>
      <c r="I1964" s="340"/>
      <c r="J1964" s="340"/>
      <c r="K1964" s="569"/>
      <c r="L1964" s="570"/>
      <c r="M1964" s="570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  <c r="AB1964" s="573"/>
      <c r="AC1964" s="573"/>
      <c r="AD1964" s="573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51"/>
        <v/>
      </c>
      <c r="C1965" s="349"/>
      <c r="D1965" s="349"/>
      <c r="E1965" s="349"/>
      <c r="F1965" s="277"/>
      <c r="G1965" s="348"/>
      <c r="H1965" s="506"/>
      <c r="I1965" s="340"/>
      <c r="J1965" s="340"/>
      <c r="K1965" s="569"/>
      <c r="L1965" s="570"/>
      <c r="M1965" s="570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  <c r="AB1965" s="573"/>
      <c r="AD1965" s="573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51"/>
        <v/>
      </c>
      <c r="C1966" s="349"/>
      <c r="D1966" s="349"/>
      <c r="E1966" s="349"/>
      <c r="F1966" s="277"/>
      <c r="G1966" s="348"/>
      <c r="H1966" s="506"/>
      <c r="I1966" s="340"/>
      <c r="J1966" s="340"/>
      <c r="K1966" s="569"/>
      <c r="L1966" s="570"/>
      <c r="M1966" s="570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  <c r="AC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51"/>
        <v/>
      </c>
      <c r="C1967" s="349"/>
      <c r="D1967" s="349"/>
      <c r="E1967" s="349"/>
      <c r="F1967" s="277"/>
      <c r="G1967" s="348"/>
      <c r="H1967" s="506"/>
      <c r="I1967" s="340"/>
      <c r="J1967" s="340"/>
      <c r="K1967" s="569"/>
      <c r="L1967" s="570"/>
      <c r="M1967" s="570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  <c r="AC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si="151"/>
        <v/>
      </c>
      <c r="C1968" s="349"/>
      <c r="D1968" s="349"/>
      <c r="E1968" s="349"/>
      <c r="F1968" s="277"/>
      <c r="G1968" s="348"/>
      <c r="H1968" s="506"/>
      <c r="I1968" s="340"/>
      <c r="J1968" s="340"/>
      <c r="K1968" s="569"/>
      <c r="L1968" s="570"/>
      <c r="M1968" s="570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  <c r="AC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51"/>
        <v/>
      </c>
      <c r="C1969" s="349"/>
      <c r="D1969" s="349"/>
      <c r="E1969" s="349"/>
      <c r="F1969" s="277"/>
      <c r="G1969" s="348"/>
      <c r="H1969" s="506"/>
      <c r="I1969" s="340"/>
      <c r="J1969" s="340"/>
      <c r="K1969" s="569"/>
      <c r="L1969" s="570"/>
      <c r="M1969" s="570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  <c r="AC1969" s="573"/>
      <c r="AD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51"/>
        <v/>
      </c>
      <c r="C1970" s="349"/>
      <c r="D1970" s="349"/>
      <c r="E1970" s="349"/>
      <c r="F1970" s="277"/>
      <c r="G1970" s="348"/>
      <c r="H1970" s="506"/>
      <c r="I1970" s="340"/>
      <c r="J1970" s="340"/>
      <c r="K1970" s="569"/>
      <c r="L1970" s="570"/>
      <c r="M1970" s="570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  <c r="AC1970" s="573"/>
      <c r="AD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51"/>
        <v/>
      </c>
      <c r="C1971" s="349"/>
      <c r="D1971" s="349"/>
      <c r="E1971" s="349"/>
      <c r="F1971" s="277"/>
      <c r="G1971" s="348"/>
      <c r="H1971" s="506"/>
      <c r="I1971" s="340"/>
      <c r="J1971" s="340"/>
      <c r="K1971" s="569"/>
      <c r="L1971" s="570"/>
      <c r="M1971" s="570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51"/>
        <v/>
      </c>
      <c r="C1972" s="349"/>
      <c r="D1972" s="349"/>
      <c r="E1972" s="349"/>
      <c r="F1972" s="277"/>
      <c r="G1972" s="348"/>
      <c r="H1972" s="506"/>
      <c r="I1972" s="340"/>
      <c r="J1972" s="340"/>
      <c r="K1972" s="569"/>
      <c r="L1972" s="570"/>
      <c r="M1972" s="570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  <c r="AC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51"/>
        <v/>
      </c>
      <c r="C1973" s="349"/>
      <c r="D1973" s="349"/>
      <c r="E1973" s="349"/>
      <c r="F1973" s="277"/>
      <c r="G1973" s="348"/>
      <c r="H1973" s="506"/>
      <c r="I1973" s="340"/>
      <c r="J1973" s="340"/>
      <c r="K1973" s="569"/>
      <c r="L1973" s="570"/>
      <c r="M1973" s="570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51"/>
        <v/>
      </c>
      <c r="C1974" s="349"/>
      <c r="D1974" s="349"/>
      <c r="E1974" s="349"/>
      <c r="F1974" s="279"/>
      <c r="G1974" s="348"/>
      <c r="H1974" s="506"/>
      <c r="I1974" s="340"/>
      <c r="J1974" s="340"/>
      <c r="K1974" s="569"/>
      <c r="L1974" s="570"/>
      <c r="M1974" s="570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  <c r="AC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51"/>
        <v/>
      </c>
      <c r="C1975" s="349"/>
      <c r="D1975" s="349"/>
      <c r="E1975" s="349"/>
      <c r="F1975" s="277"/>
      <c r="G1975" s="348"/>
      <c r="H1975" s="506"/>
      <c r="I1975" s="340"/>
      <c r="J1975" s="340"/>
      <c r="K1975" s="569"/>
      <c r="L1975" s="570"/>
      <c r="M1975" s="570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51"/>
        <v/>
      </c>
      <c r="C1976" s="349"/>
      <c r="D1976" s="349"/>
      <c r="E1976" s="349"/>
      <c r="F1976" s="277"/>
      <c r="G1976" s="348"/>
      <c r="H1976" s="506"/>
      <c r="I1976" s="340"/>
      <c r="J1976" s="340"/>
      <c r="K1976" s="569"/>
      <c r="L1976" s="570"/>
      <c r="M1976" s="570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51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51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51"/>
        <v/>
      </c>
      <c r="C1979" s="349"/>
      <c r="D1979" s="349"/>
      <c r="E1979" s="349"/>
      <c r="F1979" s="277"/>
      <c r="G1979" s="348"/>
      <c r="H1979" s="506"/>
      <c r="I1979" s="340"/>
      <c r="J1979" s="340"/>
      <c r="K1979" s="56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51"/>
        <v/>
      </c>
      <c r="C1980" s="349"/>
      <c r="D1980" s="349"/>
      <c r="E1980" s="349"/>
      <c r="F1980" s="279"/>
      <c r="G1980" s="348"/>
      <c r="H1980" s="506"/>
      <c r="I1980" s="340"/>
      <c r="J1980" s="340"/>
      <c r="K1980" s="56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51"/>
        <v/>
      </c>
      <c r="C1981" s="349"/>
      <c r="D1981" s="349"/>
      <c r="E1981" s="349"/>
      <c r="F1981" s="277"/>
      <c r="G1981" s="348"/>
      <c r="H1981" s="506"/>
      <c r="I1981" s="340"/>
      <c r="J1981" s="340"/>
      <c r="K1981" s="56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51"/>
        <v/>
      </c>
      <c r="C1982" s="349"/>
      <c r="D1982" s="349"/>
      <c r="E1982" s="349"/>
      <c r="F1982" s="277"/>
      <c r="G1982" s="348"/>
      <c r="H1982" s="506"/>
      <c r="I1982" s="340"/>
      <c r="J1982" s="340"/>
      <c r="K1982" s="569"/>
      <c r="L1982" s="570"/>
      <c r="M1982" s="570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  <c r="AB1982" s="573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51"/>
        <v/>
      </c>
      <c r="C1983" s="349"/>
      <c r="D1983" s="349"/>
      <c r="E1983" s="349"/>
      <c r="F1983" s="277"/>
      <c r="G1983" s="348"/>
      <c r="H1983" s="506"/>
      <c r="I1983" s="340"/>
      <c r="J1983" s="340"/>
      <c r="K1983" s="569"/>
      <c r="L1983" s="570"/>
      <c r="M1983" s="570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  <c r="AB1983" s="573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51"/>
        <v/>
      </c>
      <c r="C1984" s="349"/>
      <c r="D1984" s="349"/>
      <c r="E1984" s="349"/>
      <c r="F1984" s="277"/>
      <c r="G1984" s="348"/>
      <c r="H1984" s="506"/>
      <c r="I1984" s="340"/>
      <c r="J1984" s="340"/>
      <c r="K1984" s="569"/>
      <c r="L1984" s="570"/>
      <c r="M1984" s="570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  <c r="AB1984" s="573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51"/>
        <v/>
      </c>
      <c r="C1985" s="349"/>
      <c r="D1985" s="349"/>
      <c r="E1985" s="349"/>
      <c r="F1985" s="277"/>
      <c r="G1985" s="348"/>
      <c r="H1985" s="506"/>
      <c r="I1985" s="340"/>
      <c r="J1985" s="340"/>
      <c r="K1985" s="569"/>
      <c r="L1985" s="570"/>
      <c r="M1985" s="570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  <c r="AB1985" s="573"/>
      <c r="AC1985" s="573"/>
      <c r="AD1985" s="573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51"/>
        <v/>
      </c>
      <c r="C1986" s="349"/>
      <c r="D1986" s="349"/>
      <c r="E1986" s="349"/>
      <c r="F1986" s="277"/>
      <c r="G1986" s="348"/>
      <c r="H1986" s="506"/>
      <c r="I1986" s="340"/>
      <c r="J1986" s="340"/>
      <c r="K1986" s="569"/>
      <c r="L1986" s="570"/>
      <c r="M1986" s="570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  <c r="AC1986" s="573"/>
      <c r="AD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51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  <c r="AC1987" s="573"/>
      <c r="AD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51"/>
        <v/>
      </c>
      <c r="C1988" s="349"/>
      <c r="D1988" s="349"/>
      <c r="E1988" s="349"/>
      <c r="F1988" s="277"/>
      <c r="G1988" s="348"/>
      <c r="H1988" s="506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  <c r="AC1988" s="573"/>
      <c r="AD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51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  <c r="AC1989" s="573"/>
      <c r="AD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51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  <c r="AC1990" s="573"/>
      <c r="AD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51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  <c r="AC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51"/>
        <v/>
      </c>
      <c r="C1992" s="349"/>
      <c r="D1992" s="349"/>
      <c r="E1992" s="349"/>
      <c r="F1992" s="279"/>
      <c r="G1992" s="348"/>
      <c r="H1992" s="506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51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  <c r="AC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51"/>
        <v/>
      </c>
      <c r="C1994" s="349"/>
      <c r="D1994" s="581"/>
      <c r="E1994" s="349"/>
      <c r="F1994" s="279"/>
      <c r="G1994" s="348"/>
      <c r="H1994" s="587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51"/>
        <v/>
      </c>
      <c r="C1995" s="349"/>
      <c r="D1995" s="581"/>
      <c r="E1995" s="349"/>
      <c r="F1995" s="279"/>
      <c r="G1995" s="348"/>
      <c r="H1995" s="587"/>
      <c r="I1995" s="340"/>
      <c r="J1995" s="340"/>
      <c r="K1995" s="569"/>
      <c r="L1995" s="570"/>
      <c r="M1995" s="570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51"/>
        <v/>
      </c>
      <c r="C1996" s="349"/>
      <c r="D1996" s="574"/>
      <c r="E1996" s="349"/>
      <c r="F1996" s="279"/>
      <c r="G1996" s="578"/>
      <c r="H1996" s="507"/>
      <c r="I1996" s="340"/>
      <c r="J1996" s="340"/>
      <c r="K1996" s="569"/>
      <c r="L1996" s="576"/>
      <c r="M1996" s="576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B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51"/>
        <v/>
      </c>
      <c r="C1997" s="349"/>
      <c r="D1997" s="574"/>
      <c r="E1997" s="349"/>
      <c r="F1997" s="279"/>
      <c r="G1997" s="578"/>
      <c r="H1997" s="507"/>
      <c r="I1997" s="340"/>
      <c r="J1997" s="340"/>
      <c r="K1997" s="569"/>
      <c r="L1997" s="576"/>
      <c r="M1997" s="576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51"/>
        <v/>
      </c>
      <c r="C1998" s="349"/>
      <c r="D1998" s="574"/>
      <c r="E1998" s="349"/>
      <c r="F1998" s="280"/>
      <c r="G1998" s="578"/>
      <c r="H1998" s="507"/>
      <c r="I1998" s="340"/>
      <c r="J1998" s="340"/>
      <c r="K1998" s="569"/>
      <c r="L1998" s="576"/>
      <c r="M1998" s="576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51"/>
        <v/>
      </c>
      <c r="C1999" s="349"/>
      <c r="D1999" s="574"/>
      <c r="E1999" s="349"/>
      <c r="F1999" s="280"/>
      <c r="G1999" s="578"/>
      <c r="H1999" s="507"/>
      <c r="I1999" s="340"/>
      <c r="J1999" s="340"/>
      <c r="K1999" s="569"/>
      <c r="L1999" s="576"/>
      <c r="M1999" s="576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  <c r="AB1999" s="573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51"/>
        <v/>
      </c>
      <c r="C2000" s="349"/>
      <c r="D2000" s="574"/>
      <c r="E2000" s="349"/>
      <c r="F2000" s="279"/>
      <c r="G2000" s="578"/>
      <c r="H2000" s="507"/>
      <c r="I2000" s="340"/>
      <c r="J2000" s="340"/>
      <c r="K2000" s="569"/>
      <c r="L2000" s="576"/>
      <c r="M2000" s="576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  <c r="AB2000" s="573"/>
    </row>
    <row r="2001" spans="1:30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51"/>
        <v/>
      </c>
      <c r="C2001" s="349"/>
      <c r="D2001" s="574"/>
      <c r="E2001" s="349"/>
      <c r="F2001" s="279"/>
      <c r="G2001" s="578"/>
      <c r="H2001" s="507"/>
      <c r="I2001" s="340"/>
      <c r="J2001" s="340"/>
      <c r="K2001" s="569"/>
      <c r="L2001" s="576"/>
      <c r="M2001" s="576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  <c r="AB2001" s="573"/>
    </row>
    <row r="2002" spans="1:30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51"/>
        <v/>
      </c>
      <c r="C2002" s="349"/>
      <c r="D2002" s="574"/>
      <c r="E2002" s="349"/>
      <c r="F2002" s="280"/>
      <c r="G2002" s="578"/>
      <c r="H2002" s="507"/>
      <c r="I2002" s="340"/>
      <c r="J2002" s="340"/>
      <c r="K2002" s="569"/>
      <c r="L2002" s="576"/>
      <c r="M2002" s="576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30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ref="B2003:B2066" si="152">IF(C2003&lt;&gt;"",MONTH(C2003),"")</f>
        <v/>
      </c>
      <c r="C2003" s="349"/>
      <c r="D2003" s="574"/>
      <c r="E2003" s="349"/>
      <c r="F2003" s="279"/>
      <c r="G2003" s="578"/>
      <c r="H2003" s="507"/>
      <c r="I2003" s="340"/>
      <c r="J2003" s="340"/>
      <c r="K2003" s="569"/>
      <c r="L2003" s="576"/>
      <c r="M2003" s="576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</row>
    <row r="2004" spans="1:30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52"/>
        <v/>
      </c>
      <c r="C2004" s="349"/>
      <c r="D2004" s="574"/>
      <c r="E2004" s="349"/>
      <c r="F2004" s="279"/>
      <c r="G2004" s="578"/>
      <c r="H2004" s="507"/>
      <c r="I2004" s="340"/>
      <c r="J2004" s="340"/>
      <c r="K2004" s="569"/>
      <c r="L2004" s="576"/>
      <c r="M2004" s="576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  <c r="AB2004" s="573"/>
    </row>
    <row r="2005" spans="1:30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52"/>
        <v/>
      </c>
      <c r="C2005" s="349"/>
      <c r="D2005" s="574"/>
      <c r="E2005" s="349"/>
      <c r="F2005" s="279"/>
      <c r="G2005" s="578"/>
      <c r="H2005" s="507"/>
      <c r="I2005" s="340"/>
      <c r="J2005" s="340"/>
      <c r="K2005" s="569"/>
      <c r="L2005" s="576"/>
      <c r="M2005" s="576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  <c r="AB2005" s="573"/>
    </row>
    <row r="2006" spans="1:30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52"/>
        <v/>
      </c>
      <c r="C2006" s="349"/>
      <c r="D2006" s="574"/>
      <c r="E2006" s="349"/>
      <c r="F2006" s="279"/>
      <c r="G2006" s="578"/>
      <c r="H2006" s="507"/>
      <c r="I2006" s="340"/>
      <c r="J2006" s="340"/>
      <c r="K2006" s="569"/>
      <c r="L2006" s="576"/>
      <c r="M2006" s="576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  <c r="AB2006" s="573"/>
    </row>
    <row r="2007" spans="1:30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52"/>
        <v/>
      </c>
      <c r="C2007" s="349"/>
      <c r="D2007" s="574"/>
      <c r="E2007" s="349"/>
      <c r="F2007" s="279"/>
      <c r="G2007" s="578"/>
      <c r="H2007" s="507"/>
      <c r="I2007" s="340"/>
      <c r="J2007" s="340"/>
      <c r="K2007" s="569"/>
      <c r="L2007" s="576"/>
      <c r="M2007" s="576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  <c r="AB2007" s="573"/>
    </row>
    <row r="2008" spans="1:30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52"/>
        <v/>
      </c>
      <c r="C2008" s="349"/>
      <c r="D2008" s="574"/>
      <c r="E2008" s="349"/>
      <c r="F2008" s="279"/>
      <c r="G2008" s="578"/>
      <c r="H2008" s="507"/>
      <c r="I2008" s="340"/>
      <c r="J2008" s="340"/>
      <c r="K2008" s="569"/>
      <c r="L2008" s="576"/>
      <c r="M2008" s="576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  <c r="AB2008" s="573"/>
    </row>
    <row r="2009" spans="1:30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52"/>
        <v/>
      </c>
      <c r="C2009" s="349"/>
      <c r="D2009" s="574"/>
      <c r="E2009" s="349"/>
      <c r="F2009" s="279"/>
      <c r="G2009" s="578"/>
      <c r="H2009" s="507"/>
      <c r="I2009" s="314"/>
      <c r="J2009" s="314"/>
      <c r="K2009" s="569"/>
      <c r="L2009" s="576"/>
      <c r="M2009" s="576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30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52"/>
        <v/>
      </c>
      <c r="C2010" s="349"/>
      <c r="D2010" s="574"/>
      <c r="E2010" s="349"/>
      <c r="F2010" s="279"/>
      <c r="G2010" s="578"/>
      <c r="H2010" s="507"/>
      <c r="I2010" s="340"/>
      <c r="J2010" s="340"/>
      <c r="K2010" s="569"/>
      <c r="L2010" s="571"/>
      <c r="M2010" s="576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  <c r="AD2010" s="573"/>
    </row>
    <row r="2011" spans="1:30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152"/>
        <v/>
      </c>
      <c r="C2011" s="349"/>
      <c r="D2011" s="349"/>
      <c r="E2011" s="349"/>
      <c r="F2011" s="279"/>
      <c r="G2011" s="348"/>
      <c r="H2011" s="507"/>
      <c r="I2011" s="340"/>
      <c r="J2011" s="340"/>
      <c r="K2011" s="569"/>
      <c r="L2011" s="570"/>
      <c r="M2011" s="570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  <c r="AD2011" s="573"/>
    </row>
    <row r="2012" spans="1:30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52"/>
        <v/>
      </c>
      <c r="C2012" s="349"/>
      <c r="D2012" s="349"/>
      <c r="E2012" s="349"/>
      <c r="F2012" s="279"/>
      <c r="G2012" s="348"/>
      <c r="H2012" s="507"/>
      <c r="I2012" s="340"/>
      <c r="J2012" s="340"/>
      <c r="K2012" s="569"/>
      <c r="L2012" s="570"/>
      <c r="M2012" s="570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  <c r="AD2012" s="573"/>
    </row>
    <row r="2013" spans="1:30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52"/>
        <v/>
      </c>
      <c r="C2013" s="349"/>
      <c r="D2013" s="349"/>
      <c r="E2013" s="349"/>
      <c r="F2013" s="277"/>
      <c r="G2013" s="348"/>
      <c r="H2013" s="507"/>
      <c r="I2013" s="340"/>
      <c r="J2013" s="340"/>
      <c r="K2013" s="569"/>
      <c r="L2013" s="570"/>
      <c r="M2013" s="570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  <c r="AD2013" s="573"/>
    </row>
    <row r="2014" spans="1:30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52"/>
        <v/>
      </c>
      <c r="C2014" s="349"/>
      <c r="D2014" s="349"/>
      <c r="E2014" s="349"/>
      <c r="F2014" s="277"/>
      <c r="G2014" s="348"/>
      <c r="H2014" s="507"/>
      <c r="I2014" s="340"/>
      <c r="J2014" s="340"/>
      <c r="K2014" s="569"/>
      <c r="L2014" s="570"/>
      <c r="M2014" s="570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  <c r="AC2014" s="573"/>
      <c r="AD2014" s="573"/>
    </row>
    <row r="2015" spans="1:30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si="152"/>
        <v/>
      </c>
      <c r="C2015" s="349"/>
      <c r="D2015" s="349"/>
      <c r="E2015" s="349"/>
      <c r="F2015" s="279"/>
      <c r="G2015" s="348"/>
      <c r="H2015" s="507"/>
      <c r="I2015" s="340"/>
      <c r="J2015" s="340"/>
      <c r="K2015" s="569"/>
      <c r="L2015" s="570"/>
      <c r="M2015" s="570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  <c r="AC2015" s="573"/>
      <c r="AD2015" s="573"/>
    </row>
    <row r="2016" spans="1:30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52"/>
        <v/>
      </c>
      <c r="C2016" s="349"/>
      <c r="D2016" s="349"/>
      <c r="E2016" s="581"/>
      <c r="F2016" s="277"/>
      <c r="G2016" s="348"/>
      <c r="H2016" s="506"/>
      <c r="I2016" s="340"/>
      <c r="J2016" s="340"/>
      <c r="K2016" s="579"/>
      <c r="L2016" s="570"/>
      <c r="M2016" s="570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  <c r="AB2016" s="573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52"/>
        <v/>
      </c>
      <c r="C2017" s="349"/>
      <c r="D2017" s="349"/>
      <c r="E2017" s="581"/>
      <c r="F2017" s="279"/>
      <c r="G2017" s="348"/>
      <c r="H2017" s="507"/>
      <c r="I2017" s="340"/>
      <c r="J2017" s="340"/>
      <c r="K2017" s="579"/>
      <c r="L2017" s="570"/>
      <c r="M2017" s="570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52"/>
        <v/>
      </c>
      <c r="C2018" s="349"/>
      <c r="D2018" s="349"/>
      <c r="E2018" s="581"/>
      <c r="F2018" s="279"/>
      <c r="G2018" s="348"/>
      <c r="H2018" s="507"/>
      <c r="I2018" s="340"/>
      <c r="J2018" s="340"/>
      <c r="K2018" s="579"/>
      <c r="L2018" s="570"/>
      <c r="M2018" s="570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52"/>
        <v/>
      </c>
      <c r="C2019" s="349"/>
      <c r="D2019" s="349"/>
      <c r="E2019" s="581"/>
      <c r="F2019" s="277"/>
      <c r="G2019" s="348"/>
      <c r="H2019" s="506"/>
      <c r="I2019" s="340"/>
      <c r="J2019" s="340"/>
      <c r="K2019" s="579"/>
      <c r="L2019" s="570"/>
      <c r="M2019" s="570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52"/>
        <v/>
      </c>
      <c r="C2020" s="349"/>
      <c r="D2020" s="349"/>
      <c r="E2020" s="581"/>
      <c r="F2020" s="277"/>
      <c r="G2020" s="348"/>
      <c r="H2020" s="506"/>
      <c r="I2020" s="340"/>
      <c r="J2020" s="340"/>
      <c r="K2020" s="579"/>
      <c r="L2020" s="571"/>
      <c r="M2020" s="570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52"/>
        <v/>
      </c>
      <c r="C2021" s="349"/>
      <c r="D2021" s="349"/>
      <c r="E2021" s="349"/>
      <c r="F2021" s="279"/>
      <c r="G2021" s="578"/>
      <c r="H2021" s="507"/>
      <c r="I2021" s="340"/>
      <c r="J2021" s="340"/>
      <c r="K2021" s="569"/>
      <c r="L2021" s="576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  <c r="AC2021" s="573"/>
      <c r="AD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52"/>
        <v/>
      </c>
      <c r="C2022" s="349"/>
      <c r="D2022" s="349"/>
      <c r="E2022" s="349"/>
      <c r="F2022" s="279"/>
      <c r="G2022" s="348"/>
      <c r="H2022" s="587"/>
      <c r="I2022" s="340"/>
      <c r="J2022" s="340"/>
      <c r="K2022" s="569"/>
      <c r="L2022" s="570"/>
      <c r="M2022" s="570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  <c r="AB2022" s="573"/>
      <c r="AC2022" s="573"/>
      <c r="AD2022" s="573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 t="shared" si="152"/>
        <v/>
      </c>
      <c r="C2023" s="349"/>
      <c r="D2023" s="349"/>
      <c r="E2023" s="349"/>
      <c r="F2023" s="279"/>
      <c r="G2023" s="348"/>
      <c r="H2023" s="587"/>
      <c r="I2023" s="340"/>
      <c r="J2023" s="340"/>
      <c r="K2023" s="569"/>
      <c r="L2023" s="570"/>
      <c r="M2023" s="570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  <c r="AB2023" s="573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52"/>
        <v/>
      </c>
      <c r="C2024" s="349"/>
      <c r="D2024" s="349"/>
      <c r="E2024" s="349"/>
      <c r="F2024" s="277"/>
      <c r="G2024" s="348"/>
      <c r="H2024" s="506"/>
      <c r="I2024" s="340"/>
      <c r="J2024" s="340"/>
      <c r="K2024" s="569"/>
      <c r="L2024" s="570"/>
      <c r="M2024" s="570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52"/>
        <v/>
      </c>
      <c r="C2025" s="349"/>
      <c r="D2025" s="349"/>
      <c r="E2025" s="349"/>
      <c r="F2025" s="279"/>
      <c r="G2025" s="348"/>
      <c r="H2025" s="506"/>
      <c r="I2025" s="340"/>
      <c r="J2025" s="340"/>
      <c r="K2025" s="569"/>
      <c r="L2025" s="570"/>
      <c r="M2025" s="570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  <c r="AB2025" s="573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52"/>
        <v/>
      </c>
      <c r="C2026" s="349"/>
      <c r="D2026" s="349"/>
      <c r="E2026" s="349"/>
      <c r="F2026" s="279"/>
      <c r="G2026" s="348"/>
      <c r="H2026" s="506"/>
      <c r="I2026" s="340"/>
      <c r="J2026" s="340"/>
      <c r="K2026" s="569"/>
      <c r="L2026" s="570"/>
      <c r="M2026" s="570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  <c r="AB2026" s="573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52"/>
        <v/>
      </c>
      <c r="C2027" s="349"/>
      <c r="D2027" s="349"/>
      <c r="E2027" s="349"/>
      <c r="F2027" s="277"/>
      <c r="G2027" s="348"/>
      <c r="H2027" s="507"/>
      <c r="I2027" s="340"/>
      <c r="J2027" s="340"/>
      <c r="K2027" s="569"/>
      <c r="L2027" s="570"/>
      <c r="M2027" s="570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  <c r="AB2027" s="573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52"/>
        <v/>
      </c>
      <c r="C2028" s="349"/>
      <c r="D2028" s="349"/>
      <c r="E2028" s="349"/>
      <c r="F2028" s="277"/>
      <c r="G2028" s="348"/>
      <c r="H2028" s="507"/>
      <c r="I2028" s="340"/>
      <c r="J2028" s="340"/>
      <c r="K2028" s="569"/>
      <c r="L2028" s="570"/>
      <c r="M2028" s="570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  <c r="AB2028" s="573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52"/>
        <v/>
      </c>
      <c r="C2029" s="349"/>
      <c r="D2029" s="349"/>
      <c r="E2029" s="349"/>
      <c r="F2029" s="279"/>
      <c r="G2029" s="348"/>
      <c r="H2029" s="507"/>
      <c r="I2029" s="340"/>
      <c r="J2029" s="340"/>
      <c r="K2029" s="569"/>
      <c r="L2029" s="570"/>
      <c r="M2029" s="570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  <c r="AB2029" s="573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52"/>
        <v/>
      </c>
      <c r="C2030" s="581"/>
      <c r="D2030" s="574"/>
      <c r="E2030" s="581"/>
      <c r="F2030" s="277"/>
      <c r="G2030" s="578"/>
      <c r="H2030" s="507"/>
      <c r="I2030" s="340"/>
      <c r="J2030" s="340"/>
      <c r="K2030" s="569"/>
      <c r="L2030" s="576"/>
      <c r="M2030" s="576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  <c r="AB2030" s="573"/>
      <c r="AC2030" s="573"/>
      <c r="AD2030" s="573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52"/>
        <v/>
      </c>
      <c r="C2031" s="581"/>
      <c r="D2031" s="574"/>
      <c r="E2031" s="581"/>
      <c r="F2031" s="277"/>
      <c r="G2031" s="578"/>
      <c r="H2031" s="507"/>
      <c r="I2031" s="340"/>
      <c r="J2031" s="340"/>
      <c r="K2031" s="569"/>
      <c r="L2031" s="571"/>
      <c r="M2031" s="576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  <c r="AD2031" s="573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si="152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52"/>
        <v/>
      </c>
      <c r="C2033" s="349"/>
      <c r="D2033" s="349"/>
      <c r="E2033" s="349"/>
      <c r="F2033" s="277"/>
      <c r="G2033" s="348"/>
      <c r="H2033" s="506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52"/>
        <v/>
      </c>
      <c r="C2034" s="349"/>
      <c r="D2034" s="349"/>
      <c r="E2034" s="318"/>
      <c r="F2034" s="277"/>
      <c r="G2034" s="348"/>
      <c r="H2034" s="507"/>
      <c r="I2034" s="340"/>
      <c r="J2034" s="340"/>
      <c r="K2034" s="569"/>
      <c r="L2034" s="571"/>
      <c r="M2034" s="571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52"/>
        <v/>
      </c>
      <c r="C2035" s="349"/>
      <c r="D2035" s="349"/>
      <c r="E2035" s="318"/>
      <c r="F2035" s="277"/>
      <c r="G2035" s="348"/>
      <c r="H2035" s="507"/>
      <c r="I2035" s="340"/>
      <c r="J2035" s="340"/>
      <c r="K2035" s="569"/>
      <c r="L2035" s="571"/>
      <c r="M2035" s="571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52"/>
        <v/>
      </c>
      <c r="C2036" s="349"/>
      <c r="D2036" s="349"/>
      <c r="E2036" s="318"/>
      <c r="F2036" s="277"/>
      <c r="G2036" s="348"/>
      <c r="H2036" s="507"/>
      <c r="I2036" s="340"/>
      <c r="J2036" s="340"/>
      <c r="K2036" s="569"/>
      <c r="L2036" s="571"/>
      <c r="M2036" s="571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52"/>
        <v/>
      </c>
      <c r="C2037" s="349"/>
      <c r="D2037" s="349"/>
      <c r="E2037" s="581"/>
      <c r="F2037" s="277"/>
      <c r="G2037" s="348"/>
      <c r="H2037" s="506"/>
      <c r="I2037" s="340"/>
      <c r="J2037" s="340"/>
      <c r="K2037" s="57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52"/>
        <v/>
      </c>
      <c r="C2038" s="349"/>
      <c r="D2038" s="349"/>
      <c r="E2038" s="581"/>
      <c r="F2038" s="277"/>
      <c r="G2038" s="348"/>
      <c r="H2038" s="507"/>
      <c r="I2038" s="340"/>
      <c r="J2038" s="340"/>
      <c r="K2038" s="57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52"/>
        <v/>
      </c>
      <c r="C2039" s="349"/>
      <c r="D2039" s="349"/>
      <c r="E2039" s="581"/>
      <c r="F2039" s="279"/>
      <c r="G2039" s="348"/>
      <c r="H2039" s="506"/>
      <c r="I2039" s="340"/>
      <c r="J2039" s="340"/>
      <c r="K2039" s="57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52"/>
        <v/>
      </c>
      <c r="C2040" s="349"/>
      <c r="D2040" s="349"/>
      <c r="E2040" s="581"/>
      <c r="F2040" s="279"/>
      <c r="G2040" s="348"/>
      <c r="H2040" s="507"/>
      <c r="I2040" s="340"/>
      <c r="J2040" s="340"/>
      <c r="K2040" s="57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52"/>
        <v/>
      </c>
      <c r="C2041" s="349"/>
      <c r="D2041" s="349"/>
      <c r="E2041" s="581"/>
      <c r="F2041" s="279"/>
      <c r="G2041" s="348"/>
      <c r="H2041" s="507"/>
      <c r="I2041" s="340"/>
      <c r="J2041" s="340"/>
      <c r="K2041" s="579"/>
      <c r="L2041" s="570"/>
      <c r="M2041" s="570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52"/>
        <v/>
      </c>
      <c r="C2042" s="349"/>
      <c r="D2042" s="349"/>
      <c r="E2042" s="581"/>
      <c r="F2042" s="279"/>
      <c r="G2042" s="348"/>
      <c r="H2042" s="507"/>
      <c r="I2042" s="340"/>
      <c r="J2042" s="340"/>
      <c r="K2042" s="579"/>
      <c r="L2042" s="570"/>
      <c r="M2042" s="570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52"/>
        <v/>
      </c>
      <c r="C2043" s="349"/>
      <c r="D2043" s="349"/>
      <c r="E2043" s="581"/>
      <c r="F2043" s="279"/>
      <c r="G2043" s="348"/>
      <c r="H2043" s="507"/>
      <c r="I2043" s="340"/>
      <c r="J2043" s="340"/>
      <c r="K2043" s="579"/>
      <c r="L2043" s="570"/>
      <c r="M2043" s="570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52"/>
        <v/>
      </c>
      <c r="C2044" s="349"/>
      <c r="D2044" s="349"/>
      <c r="E2044" s="349"/>
      <c r="F2044" s="279"/>
      <c r="G2044" s="348"/>
      <c r="H2044" s="506"/>
      <c r="I2044" s="340"/>
      <c r="J2044" s="340"/>
      <c r="K2044" s="569"/>
      <c r="L2044" s="570"/>
      <c r="M2044" s="570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  <c r="AB2044" s="573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52"/>
        <v/>
      </c>
      <c r="C2045" s="349"/>
      <c r="D2045" s="349"/>
      <c r="E2045" s="349"/>
      <c r="F2045" s="279"/>
      <c r="G2045" s="348"/>
      <c r="H2045" s="506"/>
      <c r="I2045" s="340"/>
      <c r="J2045" s="340"/>
      <c r="K2045" s="569"/>
      <c r="L2045" s="570"/>
      <c r="M2045" s="570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  <c r="AC2045" s="573"/>
      <c r="AD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52"/>
        <v/>
      </c>
      <c r="C2046" s="349"/>
      <c r="D2046" s="349"/>
      <c r="E2046" s="349"/>
      <c r="F2046" s="279"/>
      <c r="G2046" s="348"/>
      <c r="H2046" s="506"/>
      <c r="I2046" s="340"/>
      <c r="J2046" s="340"/>
      <c r="K2046" s="569"/>
      <c r="L2046" s="570"/>
      <c r="M2046" s="570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  <c r="AD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52"/>
        <v/>
      </c>
      <c r="C2047" s="349"/>
      <c r="D2047" s="349"/>
      <c r="E2047" s="349"/>
      <c r="F2047" s="277"/>
      <c r="G2047" s="348"/>
      <c r="H2047" s="506"/>
      <c r="I2047" s="340"/>
      <c r="J2047" s="340"/>
      <c r="K2047" s="569"/>
      <c r="L2047" s="570"/>
      <c r="M2047" s="570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  <c r="AB2047" s="573"/>
      <c r="AD2047" s="573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52"/>
        <v/>
      </c>
      <c r="C2048" s="349"/>
      <c r="D2048" s="349"/>
      <c r="E2048" s="349"/>
      <c r="F2048" s="279"/>
      <c r="G2048" s="348"/>
      <c r="H2048" s="506"/>
      <c r="I2048" s="340"/>
      <c r="J2048" s="340"/>
      <c r="K2048" s="569"/>
      <c r="L2048" s="570"/>
      <c r="M2048" s="570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  <c r="AB2048" s="573"/>
      <c r="AC2048" s="573"/>
      <c r="AD2048" s="573"/>
    </row>
    <row r="2049" spans="1:30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52"/>
        <v/>
      </c>
      <c r="C2049" s="349"/>
      <c r="D2049" s="349"/>
      <c r="E2049" s="581"/>
      <c r="F2049" s="277"/>
      <c r="G2049" s="348"/>
      <c r="H2049" s="507"/>
      <c r="I2049" s="340"/>
      <c r="J2049" s="340"/>
      <c r="K2049" s="579"/>
      <c r="L2049" s="570"/>
      <c r="M2049" s="570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  <c r="AB2049" s="573"/>
    </row>
    <row r="2050" spans="1:30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52"/>
        <v/>
      </c>
      <c r="C2050" s="349"/>
      <c r="D2050" s="349"/>
      <c r="E2050" s="581"/>
      <c r="F2050" s="277"/>
      <c r="G2050" s="348"/>
      <c r="H2050" s="507"/>
      <c r="I2050" s="340"/>
      <c r="J2050" s="340"/>
      <c r="K2050" s="579"/>
      <c r="L2050" s="570"/>
      <c r="M2050" s="570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  <c r="AB2050" s="573"/>
    </row>
    <row r="2051" spans="1:30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52"/>
        <v/>
      </c>
      <c r="C2051" s="349"/>
      <c r="D2051" s="349"/>
      <c r="E2051" s="581"/>
      <c r="F2051" s="279"/>
      <c r="G2051" s="348"/>
      <c r="H2051" s="506"/>
      <c r="I2051" s="340"/>
      <c r="J2051" s="340"/>
      <c r="K2051" s="579"/>
      <c r="L2051" s="570"/>
      <c r="M2051" s="570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</row>
    <row r="2052" spans="1:30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52"/>
        <v/>
      </c>
      <c r="C2052" s="349"/>
      <c r="D2052" s="349"/>
      <c r="E2052" s="581"/>
      <c r="F2052" s="277"/>
      <c r="G2052" s="348"/>
      <c r="H2052" s="506"/>
      <c r="I2052" s="340"/>
      <c r="J2052" s="340"/>
      <c r="K2052" s="579"/>
      <c r="L2052" s="570"/>
      <c r="M2052" s="570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</row>
    <row r="2053" spans="1:30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52"/>
        <v/>
      </c>
      <c r="C2053" s="349"/>
      <c r="D2053" s="349"/>
      <c r="E2053" s="581"/>
      <c r="F2053" s="277"/>
      <c r="G2053" s="348"/>
      <c r="H2053" s="506"/>
      <c r="I2053" s="340"/>
      <c r="J2053" s="340"/>
      <c r="K2053" s="579"/>
      <c r="L2053" s="571"/>
      <c r="M2053" s="570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</row>
    <row r="2054" spans="1:30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52"/>
        <v/>
      </c>
      <c r="C2054" s="581"/>
      <c r="D2054" s="574"/>
      <c r="E2054" s="581"/>
      <c r="F2054" s="277"/>
      <c r="G2054" s="578"/>
      <c r="H2054" s="507"/>
      <c r="I2054" s="340"/>
      <c r="J2054" s="340"/>
      <c r="K2054" s="569"/>
      <c r="L2054" s="576"/>
      <c r="M2054" s="576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  <c r="AD2054" s="573"/>
    </row>
    <row r="2055" spans="1:30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52"/>
        <v/>
      </c>
      <c r="C2055" s="581"/>
      <c r="D2055" s="574"/>
      <c r="E2055" s="581"/>
      <c r="F2055" s="277"/>
      <c r="G2055" s="578"/>
      <c r="H2055" s="507"/>
      <c r="I2055" s="340"/>
      <c r="J2055" s="340"/>
      <c r="K2055" s="569"/>
      <c r="L2055" s="576"/>
      <c r="M2055" s="576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  <c r="AC2055" s="573"/>
      <c r="AD2055" s="573"/>
    </row>
    <row r="2056" spans="1:30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52"/>
        <v/>
      </c>
      <c r="C2056" s="581"/>
      <c r="D2056" s="574"/>
      <c r="E2056" s="581"/>
      <c r="F2056" s="277"/>
      <c r="G2056" s="578"/>
      <c r="H2056" s="507"/>
      <c r="I2056" s="340"/>
      <c r="J2056" s="340"/>
      <c r="K2056" s="569"/>
      <c r="L2056" s="576"/>
      <c r="M2056" s="576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  <c r="AC2056" s="573"/>
      <c r="AD2056" s="573"/>
    </row>
    <row r="2057" spans="1:30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52"/>
        <v/>
      </c>
      <c r="C2057" s="581"/>
      <c r="D2057" s="574"/>
      <c r="E2057" s="581"/>
      <c r="F2057" s="277"/>
      <c r="G2057" s="578"/>
      <c r="H2057" s="507"/>
      <c r="I2057" s="340"/>
      <c r="J2057" s="340"/>
      <c r="K2057" s="569"/>
      <c r="L2057" s="576"/>
      <c r="M2057" s="576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  <c r="AC2057" s="573"/>
      <c r="AD2057" s="573"/>
    </row>
    <row r="2058" spans="1:30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52"/>
        <v/>
      </c>
      <c r="C2058" s="581"/>
      <c r="D2058" s="574"/>
      <c r="E2058" s="581"/>
      <c r="F2058" s="277"/>
      <c r="G2058" s="578"/>
      <c r="H2058" s="507"/>
      <c r="I2058" s="340"/>
      <c r="J2058" s="340"/>
      <c r="K2058" s="569"/>
      <c r="L2058" s="571"/>
      <c r="M2058" s="576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  <c r="AC2058" s="573"/>
      <c r="AD2058" s="573"/>
    </row>
    <row r="2059" spans="1:30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52"/>
        <v/>
      </c>
      <c r="C2059" s="349"/>
      <c r="D2059" s="574"/>
      <c r="E2059" s="349"/>
      <c r="F2059" s="279"/>
      <c r="G2059" s="348"/>
      <c r="H2059" s="507"/>
      <c r="I2059" s="340"/>
      <c r="J2059" s="340"/>
      <c r="K2059" s="569"/>
      <c r="L2059" s="576"/>
      <c r="M2059" s="576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  <c r="AB2059" s="573"/>
    </row>
    <row r="2060" spans="1:30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52"/>
        <v/>
      </c>
      <c r="C2060" s="349"/>
      <c r="D2060" s="574"/>
      <c r="E2060" s="349"/>
      <c r="F2060" s="279"/>
      <c r="G2060" s="348"/>
      <c r="H2060" s="507"/>
      <c r="I2060" s="340"/>
      <c r="J2060" s="340"/>
      <c r="K2060" s="569"/>
      <c r="L2060" s="576"/>
      <c r="M2060" s="576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  <c r="AB2060" s="573"/>
    </row>
    <row r="2061" spans="1:30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52"/>
        <v/>
      </c>
      <c r="C2061" s="349"/>
      <c r="D2061" s="574"/>
      <c r="E2061" s="349"/>
      <c r="F2061" s="278"/>
      <c r="G2061" s="348"/>
      <c r="H2061" s="507"/>
      <c r="I2061" s="340"/>
      <c r="J2061" s="340"/>
      <c r="K2061" s="569"/>
      <c r="L2061" s="576"/>
      <c r="M2061" s="576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  <c r="AB2061" s="573"/>
    </row>
    <row r="2062" spans="1:30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52"/>
        <v/>
      </c>
      <c r="C2062" s="349"/>
      <c r="D2062" s="574"/>
      <c r="E2062" s="349"/>
      <c r="F2062" s="278"/>
      <c r="G2062" s="348"/>
      <c r="H2062" s="507"/>
      <c r="I2062" s="340"/>
      <c r="J2062" s="340"/>
      <c r="K2062" s="569"/>
      <c r="L2062" s="576"/>
      <c r="M2062" s="576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</row>
    <row r="2063" spans="1:30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52"/>
        <v/>
      </c>
      <c r="C2063" s="349"/>
      <c r="D2063" s="574"/>
      <c r="E2063" s="349"/>
      <c r="F2063" s="279"/>
      <c r="G2063" s="348"/>
      <c r="H2063" s="507"/>
      <c r="I2063" s="340"/>
      <c r="J2063" s="340"/>
      <c r="K2063" s="569"/>
      <c r="L2063" s="571"/>
      <c r="M2063" s="576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</row>
    <row r="2064" spans="1:30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52"/>
        <v/>
      </c>
      <c r="C2064" s="349"/>
      <c r="D2064" s="349"/>
      <c r="E2064" s="581"/>
      <c r="F2064" s="277"/>
      <c r="G2064" s="348"/>
      <c r="H2064" s="507"/>
      <c r="I2064" s="340"/>
      <c r="J2064" s="340"/>
      <c r="K2064" s="579"/>
      <c r="L2064" s="570"/>
      <c r="M2064" s="570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</row>
    <row r="2065" spans="1:30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52"/>
        <v/>
      </c>
      <c r="C2065" s="349"/>
      <c r="D2065" s="349"/>
      <c r="E2065" s="318"/>
      <c r="F2065" s="277"/>
      <c r="G2065" s="348"/>
      <c r="H2065" s="506"/>
      <c r="I2065" s="340"/>
      <c r="J2065" s="340"/>
      <c r="K2065" s="569"/>
      <c r="L2065" s="571"/>
      <c r="M2065" s="571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</row>
    <row r="2066" spans="1:30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52"/>
        <v/>
      </c>
      <c r="C2066" s="349"/>
      <c r="D2066" s="349"/>
      <c r="E2066" s="318"/>
      <c r="F2066" s="277"/>
      <c r="G2066" s="348"/>
      <c r="H2066" s="507"/>
      <c r="I2066" s="340"/>
      <c r="J2066" s="340"/>
      <c r="K2066" s="569"/>
      <c r="L2066" s="571"/>
      <c r="M2066" s="571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</row>
    <row r="2067" spans="1:30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ref="B2067:B2130" si="153">IF(C2067&lt;&gt;"",MONTH(C2067),"")</f>
        <v/>
      </c>
      <c r="C2067" s="349"/>
      <c r="D2067" s="349"/>
      <c r="E2067" s="349"/>
      <c r="F2067" s="279"/>
      <c r="G2067" s="348"/>
      <c r="H2067" s="507"/>
      <c r="I2067" s="340"/>
      <c r="J2067" s="340"/>
      <c r="K2067" s="569"/>
      <c r="L2067" s="570"/>
      <c r="M2067" s="570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  <c r="AD2067" s="573"/>
    </row>
    <row r="2068" spans="1:30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53"/>
        <v/>
      </c>
      <c r="C2068" s="349"/>
      <c r="D2068" s="349"/>
      <c r="E2068" s="349"/>
      <c r="F2068" s="279"/>
      <c r="G2068" s="348"/>
      <c r="H2068" s="507"/>
      <c r="I2068" s="340"/>
      <c r="J2068" s="340"/>
      <c r="K2068" s="569"/>
      <c r="L2068" s="570"/>
      <c r="M2068" s="570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  <c r="AD2068" s="573"/>
    </row>
    <row r="2069" spans="1:30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53"/>
        <v/>
      </c>
      <c r="C2069" s="349"/>
      <c r="D2069" s="349"/>
      <c r="E2069" s="349"/>
      <c r="F2069" s="277"/>
      <c r="G2069" s="348"/>
      <c r="H2069" s="506"/>
      <c r="I2069" s="340"/>
      <c r="J2069" s="340"/>
      <c r="K2069" s="569"/>
      <c r="L2069" s="570"/>
      <c r="M2069" s="570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  <c r="AC2069" s="573"/>
    </row>
    <row r="2070" spans="1:30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53"/>
        <v/>
      </c>
      <c r="C2070" s="349"/>
      <c r="D2070" s="349"/>
      <c r="E2070" s="349"/>
      <c r="F2070" s="279"/>
      <c r="G2070" s="348"/>
      <c r="H2070" s="506"/>
      <c r="I2070" s="340"/>
      <c r="J2070" s="340"/>
      <c r="K2070" s="569"/>
      <c r="L2070" s="570"/>
      <c r="M2070" s="570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</row>
    <row r="2071" spans="1:30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53"/>
        <v/>
      </c>
      <c r="C2071" s="349"/>
      <c r="D2071" s="349"/>
      <c r="E2071" s="349"/>
      <c r="F2071" s="277"/>
      <c r="G2071" s="348"/>
      <c r="H2071" s="506"/>
      <c r="I2071" s="340"/>
      <c r="J2071" s="340"/>
      <c r="K2071" s="569"/>
      <c r="L2071" s="570"/>
      <c r="M2071" s="570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  <c r="AC2071" s="573"/>
    </row>
    <row r="2072" spans="1:30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53"/>
        <v/>
      </c>
      <c r="C2072" s="349"/>
      <c r="D2072" s="349"/>
      <c r="E2072" s="349"/>
      <c r="F2072" s="277"/>
      <c r="G2072" s="348"/>
      <c r="H2072" s="506"/>
      <c r="I2072" s="340"/>
      <c r="J2072" s="340"/>
      <c r="K2072" s="56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  <c r="AB2072" s="573"/>
    </row>
    <row r="2073" spans="1:30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53"/>
        <v/>
      </c>
      <c r="C2073" s="349"/>
      <c r="D2073" s="349"/>
      <c r="E2073" s="349"/>
      <c r="F2073" s="277"/>
      <c r="G2073" s="348"/>
      <c r="H2073" s="506"/>
      <c r="I2073" s="340"/>
      <c r="J2073" s="340"/>
      <c r="K2073" s="569"/>
      <c r="L2073" s="570"/>
      <c r="M2073" s="570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  <c r="AB2073" s="573"/>
      <c r="AC2073" s="573"/>
    </row>
    <row r="2074" spans="1:30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53"/>
        <v/>
      </c>
      <c r="C2074" s="349"/>
      <c r="D2074" s="349"/>
      <c r="E2074" s="349"/>
      <c r="F2074" s="277"/>
      <c r="G2074" s="348"/>
      <c r="H2074" s="506"/>
      <c r="I2074" s="340"/>
      <c r="J2074" s="340"/>
      <c r="K2074" s="569"/>
      <c r="L2074" s="570"/>
      <c r="M2074" s="570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  <c r="AB2074" s="573"/>
    </row>
    <row r="2075" spans="1:30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153"/>
        <v/>
      </c>
      <c r="C2075" s="349"/>
      <c r="D2075" s="349"/>
      <c r="E2075" s="349"/>
      <c r="F2075" s="279"/>
      <c r="G2075" s="348"/>
      <c r="H2075" s="506"/>
      <c r="I2075" s="340"/>
      <c r="J2075" s="340"/>
      <c r="K2075" s="569"/>
      <c r="L2075" s="570"/>
      <c r="M2075" s="570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</row>
    <row r="2076" spans="1:30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53"/>
        <v/>
      </c>
      <c r="C2076" s="349"/>
      <c r="D2076" s="349"/>
      <c r="E2076" s="318"/>
      <c r="F2076" s="277"/>
      <c r="G2076" s="348"/>
      <c r="H2076" s="507"/>
      <c r="I2076" s="340"/>
      <c r="J2076" s="340"/>
      <c r="K2076" s="569"/>
      <c r="L2076" s="571"/>
      <c r="M2076" s="571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</row>
    <row r="2077" spans="1:30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53"/>
        <v/>
      </c>
      <c r="C2077" s="349"/>
      <c r="D2077" s="349"/>
      <c r="E2077" s="318"/>
      <c r="F2077" s="277"/>
      <c r="G2077" s="348"/>
      <c r="H2077" s="506"/>
      <c r="I2077" s="340"/>
      <c r="J2077" s="340"/>
      <c r="K2077" s="569"/>
      <c r="L2077" s="571"/>
      <c r="M2077" s="571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</row>
    <row r="2078" spans="1:30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53"/>
        <v/>
      </c>
      <c r="C2078" s="349"/>
      <c r="D2078" s="574"/>
      <c r="E2078" s="349"/>
      <c r="F2078" s="279"/>
      <c r="G2078" s="578"/>
      <c r="H2078" s="507"/>
      <c r="I2078" s="340"/>
      <c r="J2078" s="340"/>
      <c r="K2078" s="569"/>
      <c r="L2078" s="576"/>
      <c r="M2078" s="576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30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53"/>
        <v/>
      </c>
      <c r="C2079" s="349"/>
      <c r="D2079" s="574"/>
      <c r="E2079" s="349"/>
      <c r="F2079" s="279"/>
      <c r="G2079" s="578"/>
      <c r="H2079" s="507"/>
      <c r="I2079" s="340"/>
      <c r="J2079" s="340"/>
      <c r="K2079" s="569"/>
      <c r="L2079" s="576"/>
      <c r="M2079" s="576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</row>
    <row r="2080" spans="1:30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si="153"/>
        <v/>
      </c>
      <c r="C2080" s="349"/>
      <c r="D2080" s="574"/>
      <c r="E2080" s="349"/>
      <c r="F2080" s="279"/>
      <c r="G2080" s="578"/>
      <c r="H2080" s="507"/>
      <c r="I2080" s="340"/>
      <c r="J2080" s="340"/>
      <c r="K2080" s="569"/>
      <c r="L2080" s="576"/>
      <c r="M2080" s="576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28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53"/>
        <v/>
      </c>
      <c r="C2081" s="349"/>
      <c r="D2081" s="574"/>
      <c r="E2081" s="349"/>
      <c r="F2081" s="279"/>
      <c r="G2081" s="578"/>
      <c r="H2081" s="507"/>
      <c r="I2081" s="340"/>
      <c r="J2081" s="340"/>
      <c r="K2081" s="569"/>
      <c r="L2081" s="576"/>
      <c r="M2081" s="576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</row>
    <row r="2082" spans="1:28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53"/>
        <v/>
      </c>
      <c r="C2082" s="349"/>
      <c r="D2082" s="574"/>
      <c r="E2082" s="349"/>
      <c r="F2082" s="279"/>
      <c r="G2082" s="578"/>
      <c r="H2082" s="507"/>
      <c r="I2082" s="340"/>
      <c r="J2082" s="340"/>
      <c r="K2082" s="569"/>
      <c r="L2082" s="576"/>
      <c r="M2082" s="576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28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53"/>
        <v/>
      </c>
      <c r="C2083" s="349"/>
      <c r="D2083" s="574"/>
      <c r="E2083" s="349"/>
      <c r="F2083" s="279"/>
      <c r="G2083" s="578"/>
      <c r="H2083" s="507"/>
      <c r="I2083" s="340"/>
      <c r="J2083" s="340"/>
      <c r="K2083" s="569"/>
      <c r="L2083" s="576"/>
      <c r="M2083" s="576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28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53"/>
        <v/>
      </c>
      <c r="C2084" s="349"/>
      <c r="D2084" s="574"/>
      <c r="E2084" s="349"/>
      <c r="F2084" s="277"/>
      <c r="G2084" s="578"/>
      <c r="H2084" s="507"/>
      <c r="I2084" s="580"/>
      <c r="J2084" s="340"/>
      <c r="K2084" s="569"/>
      <c r="L2084" s="576"/>
      <c r="M2084" s="576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  <c r="AB2084" s="573"/>
    </row>
    <row r="2085" spans="1:28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53"/>
        <v/>
      </c>
      <c r="C2085" s="349"/>
      <c r="D2085" s="574"/>
      <c r="E2085" s="349"/>
      <c r="F2085" s="277"/>
      <c r="G2085" s="578"/>
      <c r="H2085" s="507"/>
      <c r="I2085" s="340"/>
      <c r="J2085" s="340"/>
      <c r="K2085" s="569"/>
      <c r="L2085" s="576"/>
      <c r="M2085" s="576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  <c r="AB2085" s="573"/>
    </row>
    <row r="2086" spans="1:28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53"/>
        <v/>
      </c>
      <c r="C2086" s="349"/>
      <c r="D2086" s="574"/>
      <c r="E2086" s="349"/>
      <c r="F2086" s="280"/>
      <c r="G2086" s="578"/>
      <c r="H2086" s="507"/>
      <c r="I2086" s="340"/>
      <c r="J2086" s="340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28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53"/>
        <v/>
      </c>
      <c r="C2087" s="349"/>
      <c r="D2087" s="574"/>
      <c r="E2087" s="349"/>
      <c r="F2087" s="277"/>
      <c r="G2087" s="578"/>
      <c r="H2087" s="507"/>
      <c r="I2087" s="340"/>
      <c r="J2087" s="340"/>
      <c r="K2087" s="569"/>
      <c r="L2087" s="576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</row>
    <row r="2088" spans="1:28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53"/>
        <v/>
      </c>
      <c r="C2088" s="349"/>
      <c r="D2088" s="574"/>
      <c r="E2088" s="349"/>
      <c r="F2088" s="280"/>
      <c r="G2088" s="578"/>
      <c r="H2088" s="507"/>
      <c r="I2088" s="340"/>
      <c r="J2088" s="340"/>
      <c r="K2088" s="569"/>
      <c r="L2088" s="576"/>
      <c r="M2088" s="576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</row>
    <row r="2089" spans="1:28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53"/>
        <v/>
      </c>
      <c r="C2089" s="349"/>
      <c r="D2089" s="574"/>
      <c r="E2089" s="349"/>
      <c r="F2089" s="280"/>
      <c r="G2089" s="578"/>
      <c r="H2089" s="507"/>
      <c r="I2089" s="340"/>
      <c r="J2089" s="340"/>
      <c r="K2089" s="569"/>
      <c r="L2089" s="576"/>
      <c r="M2089" s="576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</row>
    <row r="2090" spans="1:28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53"/>
        <v/>
      </c>
      <c r="C2090" s="349"/>
      <c r="D2090" s="574"/>
      <c r="E2090" s="349"/>
      <c r="F2090" s="280"/>
      <c r="G2090" s="578"/>
      <c r="H2090" s="507"/>
      <c r="I2090" s="340"/>
      <c r="J2090" s="340"/>
      <c r="K2090" s="569"/>
      <c r="L2090" s="576"/>
      <c r="M2090" s="576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</row>
    <row r="2091" spans="1:28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53"/>
        <v/>
      </c>
      <c r="C2091" s="349"/>
      <c r="D2091" s="574"/>
      <c r="E2091" s="349"/>
      <c r="F2091" s="280"/>
      <c r="G2091" s="578"/>
      <c r="H2091" s="507"/>
      <c r="I2091" s="340"/>
      <c r="J2091" s="340"/>
      <c r="K2091" s="569"/>
      <c r="L2091" s="576"/>
      <c r="M2091" s="576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</row>
    <row r="2092" spans="1:28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53"/>
        <v/>
      </c>
      <c r="C2092" s="349"/>
      <c r="D2092" s="574"/>
      <c r="E2092" s="349"/>
      <c r="F2092" s="280"/>
      <c r="G2092" s="578"/>
      <c r="H2092" s="507"/>
      <c r="I2092" s="340"/>
      <c r="J2092" s="340"/>
      <c r="K2092" s="569"/>
      <c r="L2092" s="576"/>
      <c r="M2092" s="576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</row>
    <row r="2093" spans="1:28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53"/>
        <v/>
      </c>
      <c r="C2093" s="349"/>
      <c r="D2093" s="574"/>
      <c r="E2093" s="349"/>
      <c r="F2093" s="280"/>
      <c r="G2093" s="578"/>
      <c r="H2093" s="507"/>
      <c r="I2093" s="340"/>
      <c r="J2093" s="340"/>
      <c r="K2093" s="569"/>
      <c r="L2093" s="576"/>
      <c r="M2093" s="576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28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53"/>
        <v/>
      </c>
      <c r="C2094" s="349"/>
      <c r="D2094" s="574"/>
      <c r="E2094" s="349"/>
      <c r="F2094" s="280"/>
      <c r="G2094" s="578"/>
      <c r="H2094" s="507"/>
      <c r="I2094" s="340"/>
      <c r="J2094" s="340"/>
      <c r="K2094" s="569"/>
      <c r="L2094" s="576"/>
      <c r="M2094" s="576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  <c r="AB2094" s="573"/>
    </row>
    <row r="2095" spans="1:28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53"/>
        <v/>
      </c>
      <c r="C2095" s="349"/>
      <c r="D2095" s="574"/>
      <c r="E2095" s="349"/>
      <c r="F2095" s="280"/>
      <c r="G2095" s="578"/>
      <c r="H2095" s="507"/>
      <c r="I2095" s="340"/>
      <c r="J2095" s="340"/>
      <c r="K2095" s="569"/>
      <c r="L2095" s="576"/>
      <c r="M2095" s="576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  <c r="AB2095" s="573"/>
    </row>
    <row r="2096" spans="1:28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si="153"/>
        <v/>
      </c>
      <c r="C2096" s="349"/>
      <c r="D2096" s="574"/>
      <c r="E2096" s="349"/>
      <c r="F2096" s="279"/>
      <c r="G2096" s="578"/>
      <c r="H2096" s="507"/>
      <c r="I2096" s="340"/>
      <c r="J2096" s="340"/>
      <c r="K2096" s="569"/>
      <c r="L2096" s="576"/>
      <c r="M2096" s="576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  <c r="AB2096" s="573"/>
    </row>
    <row r="2097" spans="1:28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53"/>
        <v/>
      </c>
      <c r="C2097" s="349"/>
      <c r="D2097" s="574"/>
      <c r="E2097" s="349"/>
      <c r="F2097" s="280"/>
      <c r="G2097" s="578"/>
      <c r="H2097" s="507"/>
      <c r="I2097" s="340"/>
      <c r="J2097" s="340"/>
      <c r="K2097" s="569"/>
      <c r="L2097" s="576"/>
      <c r="M2097" s="576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  <c r="AB2097" s="573"/>
    </row>
    <row r="2098" spans="1:28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53"/>
        <v/>
      </c>
      <c r="C2098" s="349"/>
      <c r="D2098" s="574"/>
      <c r="E2098" s="349"/>
      <c r="F2098" s="280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</row>
    <row r="2099" spans="1:28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53"/>
        <v/>
      </c>
      <c r="C2099" s="349"/>
      <c r="D2099" s="574"/>
      <c r="E2099" s="349"/>
      <c r="F2099" s="280"/>
      <c r="G2099" s="578"/>
      <c r="H2099" s="507"/>
      <c r="I2099" s="340"/>
      <c r="J2099" s="340"/>
      <c r="K2099" s="569"/>
      <c r="L2099" s="576"/>
      <c r="M2099" s="576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</row>
    <row r="2100" spans="1:28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53"/>
        <v/>
      </c>
      <c r="C2100" s="349"/>
      <c r="D2100" s="574"/>
      <c r="E2100" s="349"/>
      <c r="F2100" s="280"/>
      <c r="G2100" s="578"/>
      <c r="H2100" s="507"/>
      <c r="I2100" s="340"/>
      <c r="J2100" s="340"/>
      <c r="K2100" s="569"/>
      <c r="L2100" s="576"/>
      <c r="M2100" s="576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28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53"/>
        <v/>
      </c>
      <c r="C2101" s="349"/>
      <c r="D2101" s="574"/>
      <c r="E2101" s="349"/>
      <c r="F2101" s="280"/>
      <c r="G2101" s="578"/>
      <c r="H2101" s="507"/>
      <c r="I2101" s="340"/>
      <c r="J2101" s="340"/>
      <c r="K2101" s="569"/>
      <c r="L2101" s="576"/>
      <c r="M2101" s="576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28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53"/>
        <v/>
      </c>
      <c r="C2102" s="349"/>
      <c r="D2102" s="574"/>
      <c r="E2102" s="349"/>
      <c r="F2102" s="280"/>
      <c r="G2102" s="578"/>
      <c r="H2102" s="507"/>
      <c r="I2102" s="340"/>
      <c r="J2102" s="340"/>
      <c r="K2102" s="569"/>
      <c r="L2102" s="576"/>
      <c r="M2102" s="576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28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53"/>
        <v/>
      </c>
      <c r="C2103" s="349"/>
      <c r="D2103" s="574"/>
      <c r="E2103" s="349"/>
      <c r="F2103" s="280"/>
      <c r="G2103" s="578"/>
      <c r="H2103" s="507"/>
      <c r="I2103" s="340"/>
      <c r="J2103" s="340"/>
      <c r="K2103" s="569"/>
      <c r="L2103" s="576"/>
      <c r="M2103" s="576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28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53"/>
        <v/>
      </c>
      <c r="C2104" s="349"/>
      <c r="D2104" s="574"/>
      <c r="E2104" s="349"/>
      <c r="F2104" s="280"/>
      <c r="G2104" s="578"/>
      <c r="H2104" s="507"/>
      <c r="I2104" s="340"/>
      <c r="J2104" s="340"/>
      <c r="K2104" s="569"/>
      <c r="L2104" s="576"/>
      <c r="M2104" s="576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28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53"/>
        <v/>
      </c>
      <c r="C2105" s="349"/>
      <c r="D2105" s="574"/>
      <c r="E2105" s="349"/>
      <c r="F2105" s="279"/>
      <c r="G2105" s="578"/>
      <c r="H2105" s="507"/>
      <c r="I2105" s="340"/>
      <c r="J2105" s="340"/>
      <c r="K2105" s="569"/>
      <c r="L2105" s="576"/>
      <c r="M2105" s="576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28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53"/>
        <v/>
      </c>
      <c r="C2106" s="349"/>
      <c r="D2106" s="574"/>
      <c r="E2106" s="349"/>
      <c r="F2106" s="279"/>
      <c r="G2106" s="578"/>
      <c r="H2106" s="507"/>
      <c r="I2106" s="340"/>
      <c r="J2106" s="340"/>
      <c r="K2106" s="569"/>
      <c r="L2106" s="576"/>
      <c r="M2106" s="576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28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53"/>
        <v/>
      </c>
      <c r="C2107" s="349"/>
      <c r="D2107" s="574"/>
      <c r="E2107" s="349"/>
      <c r="F2107" s="279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</row>
    <row r="2108" spans="1:28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53"/>
        <v/>
      </c>
      <c r="C2108" s="349"/>
      <c r="D2108" s="574"/>
      <c r="E2108" s="349"/>
      <c r="F2108" s="279"/>
      <c r="G2108" s="578"/>
      <c r="H2108" s="507"/>
      <c r="I2108" s="340"/>
      <c r="J2108" s="340"/>
      <c r="K2108" s="569"/>
      <c r="L2108" s="576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B2108" s="573"/>
    </row>
    <row r="2109" spans="1:28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53"/>
        <v/>
      </c>
      <c r="C2109" s="349"/>
      <c r="D2109" s="574"/>
      <c r="E2109" s="349"/>
      <c r="F2109" s="279"/>
      <c r="G2109" s="578"/>
      <c r="H2109" s="507"/>
      <c r="I2109" s="340"/>
      <c r="J2109" s="340"/>
      <c r="K2109" s="569"/>
      <c r="L2109" s="576"/>
      <c r="M2109" s="576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28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53"/>
        <v/>
      </c>
      <c r="C2110" s="349"/>
      <c r="D2110" s="574"/>
      <c r="E2110" s="349"/>
      <c r="F2110" s="277"/>
      <c r="G2110" s="578"/>
      <c r="H2110" s="507"/>
      <c r="I2110" s="340"/>
      <c r="J2110" s="340"/>
      <c r="K2110" s="569"/>
      <c r="L2110" s="576"/>
      <c r="M2110" s="576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28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53"/>
        <v/>
      </c>
      <c r="C2111" s="349"/>
      <c r="D2111" s="574"/>
      <c r="E2111" s="349"/>
      <c r="F2111" s="279"/>
      <c r="G2111" s="578"/>
      <c r="H2111" s="507"/>
      <c r="I2111" s="340"/>
      <c r="J2111" s="340"/>
      <c r="K2111" s="569"/>
      <c r="L2111" s="576"/>
      <c r="M2111" s="576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  <c r="AB2111" s="573"/>
    </row>
    <row r="2112" spans="1:28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53"/>
        <v/>
      </c>
      <c r="C2112" s="349"/>
      <c r="D2112" s="574"/>
      <c r="E2112" s="349"/>
      <c r="F2112" s="279"/>
      <c r="G2112" s="578"/>
      <c r="H2112" s="507"/>
      <c r="I2112" s="340"/>
      <c r="J2112" s="340"/>
      <c r="K2112" s="569"/>
      <c r="L2112" s="576"/>
      <c r="M2112" s="576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  <c r="AB2112" s="573"/>
    </row>
    <row r="2113" spans="1:28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53"/>
        <v/>
      </c>
      <c r="C2113" s="349"/>
      <c r="D2113" s="574"/>
      <c r="E2113" s="349"/>
      <c r="F2113" s="279"/>
      <c r="G2113" s="578"/>
      <c r="H2113" s="507"/>
      <c r="I2113" s="340"/>
      <c r="J2113" s="340"/>
      <c r="K2113" s="569"/>
      <c r="L2113" s="576"/>
      <c r="M2113" s="576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  <c r="AB2113" s="573"/>
    </row>
    <row r="2114" spans="1:28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53"/>
        <v/>
      </c>
      <c r="C2114" s="349"/>
      <c r="D2114" s="574"/>
      <c r="E2114" s="349"/>
      <c r="F2114" s="280"/>
      <c r="G2114" s="578"/>
      <c r="H2114" s="507"/>
      <c r="I2114" s="340"/>
      <c r="J2114" s="340"/>
      <c r="K2114" s="569"/>
      <c r="L2114" s="576"/>
      <c r="M2114" s="576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28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53"/>
        <v/>
      </c>
      <c r="C2115" s="349"/>
      <c r="D2115" s="574"/>
      <c r="E2115" s="349"/>
      <c r="F2115" s="280"/>
      <c r="G2115" s="578"/>
      <c r="H2115" s="507"/>
      <c r="I2115" s="580"/>
      <c r="J2115" s="340"/>
      <c r="K2115" s="569"/>
      <c r="L2115" s="576"/>
      <c r="M2115" s="576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28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53"/>
        <v/>
      </c>
      <c r="C2116" s="349"/>
      <c r="D2116" s="574"/>
      <c r="E2116" s="349"/>
      <c r="F2116" s="280"/>
      <c r="G2116" s="578"/>
      <c r="H2116" s="507"/>
      <c r="I2116" s="340"/>
      <c r="J2116" s="340"/>
      <c r="K2116" s="569"/>
      <c r="L2116" s="576"/>
      <c r="M2116" s="576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  <c r="AB2116" s="573"/>
    </row>
    <row r="2117" spans="1:28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53"/>
        <v/>
      </c>
      <c r="C2117" s="349"/>
      <c r="D2117" s="574"/>
      <c r="E2117" s="349"/>
      <c r="F2117" s="280"/>
      <c r="G2117" s="578"/>
      <c r="H2117" s="507"/>
      <c r="I2117" s="340"/>
      <c r="J2117" s="340"/>
      <c r="K2117" s="569"/>
      <c r="L2117" s="576"/>
      <c r="M2117" s="576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  <c r="AB2117" s="573"/>
    </row>
    <row r="2118" spans="1:28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53"/>
        <v/>
      </c>
      <c r="C2118" s="349"/>
      <c r="D2118" s="574"/>
      <c r="E2118" s="349"/>
      <c r="F2118" s="280"/>
      <c r="G2118" s="578"/>
      <c r="H2118" s="507"/>
      <c r="I2118" s="340"/>
      <c r="J2118" s="340"/>
      <c r="K2118" s="569"/>
      <c r="L2118" s="576"/>
      <c r="M2118" s="576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  <c r="AB2118" s="573"/>
    </row>
    <row r="2119" spans="1:28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53"/>
        <v/>
      </c>
      <c r="C2119" s="349"/>
      <c r="D2119" s="574"/>
      <c r="E2119" s="349"/>
      <c r="F2119" s="279"/>
      <c r="G2119" s="578"/>
      <c r="H2119" s="507"/>
      <c r="I2119" s="340"/>
      <c r="J2119" s="340"/>
      <c r="K2119" s="569"/>
      <c r="L2119" s="576"/>
      <c r="M2119" s="576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  <c r="AB2119" s="573"/>
    </row>
    <row r="2120" spans="1:28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53"/>
        <v/>
      </c>
      <c r="C2120" s="349"/>
      <c r="D2120" s="574"/>
      <c r="E2120" s="349"/>
      <c r="F2120" s="280"/>
      <c r="G2120" s="578"/>
      <c r="H2120" s="507"/>
      <c r="I2120" s="340"/>
      <c r="J2120" s="340"/>
      <c r="K2120" s="569"/>
      <c r="L2120" s="576"/>
      <c r="M2120" s="576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  <c r="AB2120" s="573"/>
    </row>
    <row r="2121" spans="1:28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53"/>
        <v/>
      </c>
      <c r="C2121" s="349"/>
      <c r="D2121" s="574"/>
      <c r="E2121" s="349"/>
      <c r="F2121" s="280"/>
      <c r="G2121" s="578"/>
      <c r="H2121" s="507"/>
      <c r="I2121" s="340"/>
      <c r="J2121" s="340"/>
      <c r="K2121" s="569"/>
      <c r="L2121" s="576"/>
      <c r="M2121" s="576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28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53"/>
        <v/>
      </c>
      <c r="C2122" s="349"/>
      <c r="D2122" s="574"/>
      <c r="E2122" s="349"/>
      <c r="F2122" s="277"/>
      <c r="G2122" s="578"/>
      <c r="H2122" s="507"/>
      <c r="I2122" s="340"/>
      <c r="J2122" s="340"/>
      <c r="K2122" s="569"/>
      <c r="L2122" s="576"/>
      <c r="M2122" s="576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</row>
    <row r="2123" spans="1:28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53"/>
        <v/>
      </c>
      <c r="C2123" s="349"/>
      <c r="D2123" s="574"/>
      <c r="E2123" s="349"/>
      <c r="F2123" s="280"/>
      <c r="G2123" s="578"/>
      <c r="H2123" s="507"/>
      <c r="I2123" s="340"/>
      <c r="J2123" s="340"/>
      <c r="K2123" s="569"/>
      <c r="L2123" s="576"/>
      <c r="M2123" s="576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</row>
    <row r="2124" spans="1:28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53"/>
        <v/>
      </c>
      <c r="C2124" s="349"/>
      <c r="D2124" s="574"/>
      <c r="E2124" s="349"/>
      <c r="F2124" s="280"/>
      <c r="G2124" s="578"/>
      <c r="H2124" s="507"/>
      <c r="I2124" s="340"/>
      <c r="J2124" s="340"/>
      <c r="K2124" s="569"/>
      <c r="L2124" s="576"/>
      <c r="M2124" s="576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</row>
    <row r="2125" spans="1:28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53"/>
        <v/>
      </c>
      <c r="C2125" s="349"/>
      <c r="D2125" s="574"/>
      <c r="E2125" s="349"/>
      <c r="F2125" s="280"/>
      <c r="G2125" s="578"/>
      <c r="H2125" s="507"/>
      <c r="I2125" s="340"/>
      <c r="J2125" s="340"/>
      <c r="K2125" s="569"/>
      <c r="L2125" s="576"/>
      <c r="M2125" s="576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</row>
    <row r="2126" spans="1:28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53"/>
        <v/>
      </c>
      <c r="C2126" s="349"/>
      <c r="D2126" s="574"/>
      <c r="E2126" s="349"/>
      <c r="F2126" s="280"/>
      <c r="G2126" s="578"/>
      <c r="H2126" s="507"/>
      <c r="I2126" s="340"/>
      <c r="J2126" s="340"/>
      <c r="K2126" s="569"/>
      <c r="L2126" s="576"/>
      <c r="M2126" s="576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28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53"/>
        <v/>
      </c>
      <c r="C2127" s="349"/>
      <c r="D2127" s="574"/>
      <c r="E2127" s="349"/>
      <c r="F2127" s="279"/>
      <c r="G2127" s="578"/>
      <c r="H2127" s="507"/>
      <c r="I2127" s="340"/>
      <c r="J2127" s="340"/>
      <c r="K2127" s="569"/>
      <c r="L2127" s="576"/>
      <c r="M2127" s="576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28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53"/>
        <v/>
      </c>
      <c r="C2128" s="349"/>
      <c r="D2128" s="574"/>
      <c r="E2128" s="349"/>
      <c r="F2128" s="280"/>
      <c r="G2128" s="578"/>
      <c r="H2128" s="507"/>
      <c r="I2128" s="340"/>
      <c r="J2128" s="340"/>
      <c r="K2128" s="569"/>
      <c r="L2128" s="576"/>
      <c r="M2128" s="576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  <c r="AB2128" s="573"/>
    </row>
    <row r="2129" spans="1:28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53"/>
        <v/>
      </c>
      <c r="C2129" s="349"/>
      <c r="D2129" s="574"/>
      <c r="E2129" s="349"/>
      <c r="F2129" s="280"/>
      <c r="G2129" s="578"/>
      <c r="H2129" s="507"/>
      <c r="I2129" s="340"/>
      <c r="J2129" s="340"/>
      <c r="K2129" s="569"/>
      <c r="L2129" s="576"/>
      <c r="M2129" s="576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  <c r="AB2129" s="573"/>
    </row>
    <row r="2130" spans="1:28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53"/>
        <v/>
      </c>
      <c r="C2130" s="349"/>
      <c r="D2130" s="574"/>
      <c r="E2130" s="349"/>
      <c r="F2130" s="279"/>
      <c r="G2130" s="578"/>
      <c r="H2130" s="507"/>
      <c r="I2130" s="340"/>
      <c r="J2130" s="340"/>
      <c r="K2130" s="569"/>
      <c r="L2130" s="576"/>
      <c r="M2130" s="576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  <c r="AB2130" s="573"/>
    </row>
    <row r="2131" spans="1:28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ref="B2131:B2194" si="154">IF(C2131&lt;&gt;"",MONTH(C2131),"")</f>
        <v/>
      </c>
      <c r="C2131" s="349"/>
      <c r="D2131" s="574"/>
      <c r="E2131" s="349"/>
      <c r="F2131" s="280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</row>
    <row r="2132" spans="1:28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54"/>
        <v/>
      </c>
      <c r="C2132" s="349"/>
      <c r="D2132" s="574"/>
      <c r="E2132" s="349"/>
      <c r="F2132" s="280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</row>
    <row r="2133" spans="1:28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54"/>
        <v/>
      </c>
      <c r="C2133" s="349"/>
      <c r="D2133" s="574"/>
      <c r="E2133" s="349"/>
      <c r="F2133" s="279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</row>
    <row r="2134" spans="1:28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54"/>
        <v/>
      </c>
      <c r="C2134" s="349"/>
      <c r="D2134" s="574"/>
      <c r="E2134" s="349"/>
      <c r="F2134" s="279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</row>
    <row r="2135" spans="1:28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54"/>
        <v/>
      </c>
      <c r="C2135" s="349"/>
      <c r="D2135" s="574"/>
      <c r="E2135" s="349"/>
      <c r="F2135" s="279"/>
      <c r="G2135" s="578"/>
      <c r="H2135" s="507"/>
      <c r="I2135" s="340"/>
      <c r="J2135" s="340"/>
      <c r="K2135" s="569"/>
      <c r="L2135" s="576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</row>
    <row r="2136" spans="1:28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54"/>
        <v/>
      </c>
      <c r="C2136" s="349"/>
      <c r="D2136" s="574"/>
      <c r="E2136" s="349"/>
      <c r="F2136" s="279"/>
      <c r="G2136" s="57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28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54"/>
        <v/>
      </c>
      <c r="C2137" s="349"/>
      <c r="D2137" s="574"/>
      <c r="E2137" s="349"/>
      <c r="F2137" s="279"/>
      <c r="G2137" s="57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28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54"/>
        <v/>
      </c>
      <c r="C2138" s="349"/>
      <c r="D2138" s="574"/>
      <c r="E2138" s="349"/>
      <c r="F2138" s="279"/>
      <c r="G2138" s="57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28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154"/>
        <v/>
      </c>
      <c r="C2139" s="349"/>
      <c r="D2139" s="574"/>
      <c r="E2139" s="349"/>
      <c r="F2139" s="277"/>
      <c r="G2139" s="57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28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54"/>
        <v/>
      </c>
      <c r="C2140" s="349"/>
      <c r="D2140" s="574"/>
      <c r="E2140" s="349"/>
      <c r="F2140" s="280"/>
      <c r="G2140" s="578"/>
      <c r="H2140" s="507"/>
      <c r="I2140" s="340"/>
      <c r="J2140" s="340"/>
      <c r="K2140" s="569"/>
      <c r="L2140" s="576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28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54"/>
        <v/>
      </c>
      <c r="C2141" s="349"/>
      <c r="D2141" s="574"/>
      <c r="E2141" s="349"/>
      <c r="F2141" s="280"/>
      <c r="G2141" s="578"/>
      <c r="H2141" s="507"/>
      <c r="I2141" s="340"/>
      <c r="J2141" s="340"/>
      <c r="K2141" s="569"/>
      <c r="L2141" s="576"/>
      <c r="M2141" s="576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  <c r="AB2141" s="573"/>
    </row>
    <row r="2142" spans="1:28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54"/>
        <v/>
      </c>
      <c r="C2142" s="349"/>
      <c r="D2142" s="574"/>
      <c r="E2142" s="349"/>
      <c r="F2142" s="280"/>
      <c r="G2142" s="578"/>
      <c r="H2142" s="507"/>
      <c r="I2142" s="340"/>
      <c r="J2142" s="340"/>
      <c r="K2142" s="569"/>
      <c r="L2142" s="576"/>
      <c r="M2142" s="576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  <c r="AB2142" s="573"/>
    </row>
    <row r="2143" spans="1:28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54"/>
        <v/>
      </c>
      <c r="C2143" s="349"/>
      <c r="D2143" s="574"/>
      <c r="E2143" s="349"/>
      <c r="F2143" s="279"/>
      <c r="G2143" s="578"/>
      <c r="H2143" s="507"/>
      <c r="I2143" s="340"/>
      <c r="J2143" s="340"/>
      <c r="K2143" s="569"/>
      <c r="L2143" s="576"/>
      <c r="M2143" s="576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  <c r="AB2143" s="573"/>
    </row>
    <row r="2144" spans="1:28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si="154"/>
        <v/>
      </c>
      <c r="C2144" s="349"/>
      <c r="D2144" s="574"/>
      <c r="E2144" s="349"/>
      <c r="F2144" s="280"/>
      <c r="G2144" s="578"/>
      <c r="H2144" s="507"/>
      <c r="I2144" s="340"/>
      <c r="J2144" s="340"/>
      <c r="K2144" s="569"/>
      <c r="L2144" s="576"/>
      <c r="M2144" s="576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</row>
    <row r="2145" spans="1:28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54"/>
        <v/>
      </c>
      <c r="C2145" s="349"/>
      <c r="D2145" s="574"/>
      <c r="E2145" s="349"/>
      <c r="F2145" s="280"/>
      <c r="G2145" s="578"/>
      <c r="H2145" s="507"/>
      <c r="I2145" s="340"/>
      <c r="J2145" s="340"/>
      <c r="K2145" s="569"/>
      <c r="L2145" s="576"/>
      <c r="M2145" s="576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</row>
    <row r="2146" spans="1:28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54"/>
        <v/>
      </c>
      <c r="C2146" s="349"/>
      <c r="D2146" s="574"/>
      <c r="E2146" s="349"/>
      <c r="F2146" s="280"/>
      <c r="G2146" s="578"/>
      <c r="H2146" s="507"/>
      <c r="I2146" s="340"/>
      <c r="J2146" s="340"/>
      <c r="K2146" s="569"/>
      <c r="L2146" s="576"/>
      <c r="M2146" s="576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</row>
    <row r="2147" spans="1:28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54"/>
        <v/>
      </c>
      <c r="C2147" s="349"/>
      <c r="D2147" s="574"/>
      <c r="E2147" s="349"/>
      <c r="F2147" s="280"/>
      <c r="G2147" s="578"/>
      <c r="H2147" s="507"/>
      <c r="I2147" s="340"/>
      <c r="J2147" s="340"/>
      <c r="K2147" s="569"/>
      <c r="L2147" s="576"/>
      <c r="M2147" s="576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28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54"/>
        <v/>
      </c>
      <c r="C2148" s="349"/>
      <c r="D2148" s="574"/>
      <c r="E2148" s="349"/>
      <c r="F2148" s="279"/>
      <c r="G2148" s="578"/>
      <c r="H2148" s="507"/>
      <c r="I2148" s="340"/>
      <c r="J2148" s="340"/>
      <c r="K2148" s="569"/>
      <c r="L2148" s="576"/>
      <c r="M2148" s="576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</row>
    <row r="2149" spans="1:28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54"/>
        <v/>
      </c>
      <c r="C2149" s="349"/>
      <c r="D2149" s="574"/>
      <c r="E2149" s="349"/>
      <c r="F2149" s="280"/>
      <c r="G2149" s="578"/>
      <c r="H2149" s="507"/>
      <c r="I2149" s="340"/>
      <c r="J2149" s="340"/>
      <c r="K2149" s="569"/>
      <c r="L2149" s="576"/>
      <c r="M2149" s="576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28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54"/>
        <v/>
      </c>
      <c r="C2150" s="349"/>
      <c r="D2150" s="574"/>
      <c r="E2150" s="349"/>
      <c r="F2150" s="277"/>
      <c r="G2150" s="578"/>
      <c r="H2150" s="507"/>
      <c r="I2150" s="340"/>
      <c r="J2150" s="340"/>
      <c r="K2150" s="569"/>
      <c r="L2150" s="576"/>
      <c r="M2150" s="576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</row>
    <row r="2151" spans="1:28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54"/>
        <v/>
      </c>
      <c r="C2151" s="349"/>
      <c r="D2151" s="574"/>
      <c r="E2151" s="349"/>
      <c r="F2151" s="279"/>
      <c r="G2151" s="578"/>
      <c r="H2151" s="507"/>
      <c r="I2151" s="340"/>
      <c r="J2151" s="340"/>
      <c r="K2151" s="569"/>
      <c r="L2151" s="576"/>
      <c r="M2151" s="576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28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54"/>
        <v/>
      </c>
      <c r="C2152" s="349"/>
      <c r="D2152" s="574"/>
      <c r="E2152" s="349"/>
      <c r="F2152" s="279"/>
      <c r="G2152" s="578"/>
      <c r="H2152" s="507"/>
      <c r="I2152" s="340"/>
      <c r="J2152" s="340"/>
      <c r="K2152" s="569"/>
      <c r="L2152" s="576"/>
      <c r="M2152" s="576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28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54"/>
        <v/>
      </c>
      <c r="C2153" s="349"/>
      <c r="D2153" s="574"/>
      <c r="E2153" s="349"/>
      <c r="F2153" s="279"/>
      <c r="G2153" s="578"/>
      <c r="H2153" s="507"/>
      <c r="I2153" s="340"/>
      <c r="J2153" s="340"/>
      <c r="K2153" s="569"/>
      <c r="L2153" s="576"/>
      <c r="M2153" s="576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  <c r="AB2153" s="573"/>
    </row>
    <row r="2154" spans="1:28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54"/>
        <v/>
      </c>
      <c r="C2154" s="349"/>
      <c r="D2154" s="574"/>
      <c r="E2154" s="349"/>
      <c r="F2154" s="279"/>
      <c r="G2154" s="578"/>
      <c r="H2154" s="507"/>
      <c r="I2154" s="340"/>
      <c r="J2154" s="340"/>
      <c r="K2154" s="569"/>
      <c r="L2154" s="576"/>
      <c r="M2154" s="576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  <c r="AB2154" s="573"/>
    </row>
    <row r="2155" spans="1:28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54"/>
        <v/>
      </c>
      <c r="C2155" s="349"/>
      <c r="D2155" s="574"/>
      <c r="E2155" s="349"/>
      <c r="F2155" s="280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28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54"/>
        <v/>
      </c>
      <c r="C2156" s="349"/>
      <c r="D2156" s="574"/>
      <c r="E2156" s="349"/>
      <c r="F2156" s="280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28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54"/>
        <v/>
      </c>
      <c r="C2157" s="349"/>
      <c r="D2157" s="574"/>
      <c r="E2157" s="349"/>
      <c r="F2157" s="280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28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54"/>
        <v/>
      </c>
      <c r="C2158" s="349"/>
      <c r="D2158" s="574"/>
      <c r="E2158" s="349"/>
      <c r="F2158" s="280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28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54"/>
        <v/>
      </c>
      <c r="C2159" s="349"/>
      <c r="D2159" s="574"/>
      <c r="E2159" s="349"/>
      <c r="F2159" s="280"/>
      <c r="G2159" s="578"/>
      <c r="H2159" s="507"/>
      <c r="I2159" s="34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28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si="154"/>
        <v/>
      </c>
      <c r="C2160" s="349"/>
      <c r="D2160" s="574"/>
      <c r="E2160" s="349"/>
      <c r="F2160" s="280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28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54"/>
        <v/>
      </c>
      <c r="C2161" s="349"/>
      <c r="D2161" s="574"/>
      <c r="E2161" s="349"/>
      <c r="F2161" s="279"/>
      <c r="G2161" s="578"/>
      <c r="H2161" s="507"/>
      <c r="I2161" s="34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28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54"/>
        <v/>
      </c>
      <c r="C2162" s="349"/>
      <c r="D2162" s="574"/>
      <c r="E2162" s="349"/>
      <c r="F2162" s="279"/>
      <c r="G2162" s="578"/>
      <c r="H2162" s="507"/>
      <c r="I2162" s="314"/>
      <c r="J2162" s="314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28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54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28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54"/>
        <v/>
      </c>
      <c r="C2164" s="349"/>
      <c r="D2164" s="574"/>
      <c r="E2164" s="349"/>
      <c r="F2164" s="280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28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54"/>
        <v/>
      </c>
      <c r="C2165" s="349"/>
      <c r="D2165" s="574"/>
      <c r="E2165" s="349"/>
      <c r="F2165" s="277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28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54"/>
        <v/>
      </c>
      <c r="C2166" s="349"/>
      <c r="D2166" s="574"/>
      <c r="E2166" s="349"/>
      <c r="F2166" s="279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28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54"/>
        <v/>
      </c>
      <c r="C2167" s="349"/>
      <c r="D2167" s="574"/>
      <c r="E2167" s="349"/>
      <c r="F2167" s="279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28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54"/>
        <v/>
      </c>
      <c r="C2168" s="349"/>
      <c r="D2168" s="574"/>
      <c r="E2168" s="349"/>
      <c r="F2168" s="277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28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54"/>
        <v/>
      </c>
      <c r="C2169" s="349"/>
      <c r="D2169" s="574"/>
      <c r="E2169" s="349"/>
      <c r="F2169" s="277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28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54"/>
        <v/>
      </c>
      <c r="C2170" s="349"/>
      <c r="D2170" s="574"/>
      <c r="E2170" s="349"/>
      <c r="F2170" s="280"/>
      <c r="G2170" s="578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28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54"/>
        <v/>
      </c>
      <c r="C2171" s="349"/>
      <c r="D2171" s="574"/>
      <c r="E2171" s="349"/>
      <c r="F2171" s="279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28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54"/>
        <v/>
      </c>
      <c r="C2172" s="349"/>
      <c r="D2172" s="574"/>
      <c r="E2172" s="349"/>
      <c r="F2172" s="279"/>
      <c r="G2172" s="578"/>
      <c r="H2172" s="507"/>
      <c r="I2172" s="340"/>
      <c r="J2172" s="340"/>
      <c r="K2172" s="569"/>
      <c r="L2172" s="576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</row>
    <row r="2173" spans="1:28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54"/>
        <v/>
      </c>
      <c r="C2173" s="349"/>
      <c r="D2173" s="574"/>
      <c r="E2173" s="349"/>
      <c r="F2173" s="278"/>
      <c r="G2173" s="578"/>
      <c r="H2173" s="507"/>
      <c r="I2173" s="340"/>
      <c r="J2173" s="340"/>
      <c r="K2173" s="569"/>
      <c r="L2173" s="576"/>
      <c r="M2173" s="576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28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54"/>
        <v/>
      </c>
      <c r="C2174" s="349"/>
      <c r="D2174" s="574"/>
      <c r="E2174" s="349"/>
      <c r="F2174" s="278"/>
      <c r="G2174" s="578"/>
      <c r="H2174" s="507"/>
      <c r="I2174" s="340"/>
      <c r="J2174" s="340"/>
      <c r="K2174" s="569"/>
      <c r="L2174" s="576"/>
      <c r="M2174" s="576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28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54"/>
        <v/>
      </c>
      <c r="C2175" s="349"/>
      <c r="D2175" s="574"/>
      <c r="E2175" s="349"/>
      <c r="F2175" s="277"/>
      <c r="G2175" s="578"/>
      <c r="H2175" s="507"/>
      <c r="I2175" s="340"/>
      <c r="J2175" s="340"/>
      <c r="K2175" s="569"/>
      <c r="L2175" s="576"/>
      <c r="M2175" s="576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  <c r="AB2175" s="573"/>
    </row>
    <row r="2176" spans="1:28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54"/>
        <v/>
      </c>
      <c r="C2176" s="349"/>
      <c r="D2176" s="574"/>
      <c r="E2176" s="349"/>
      <c r="F2176" s="277"/>
      <c r="G2176" s="578"/>
      <c r="H2176" s="507"/>
      <c r="I2176" s="340"/>
      <c r="J2176" s="340"/>
      <c r="K2176" s="569"/>
      <c r="L2176" s="576"/>
      <c r="M2176" s="576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  <c r="AB2176" s="573"/>
    </row>
    <row r="2177" spans="1:28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54"/>
        <v/>
      </c>
      <c r="C2177" s="349"/>
      <c r="D2177" s="574"/>
      <c r="E2177" s="349"/>
      <c r="F2177" s="280"/>
      <c r="G2177" s="578"/>
      <c r="H2177" s="507"/>
      <c r="I2177" s="340"/>
      <c r="J2177" s="340"/>
      <c r="K2177" s="569"/>
      <c r="L2177" s="576"/>
      <c r="M2177" s="576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  <c r="AB2177" s="573"/>
    </row>
    <row r="2178" spans="1:28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54"/>
        <v/>
      </c>
      <c r="C2178" s="349"/>
      <c r="D2178" s="574"/>
      <c r="E2178" s="349"/>
      <c r="F2178" s="277"/>
      <c r="G2178" s="578"/>
      <c r="H2178" s="507"/>
      <c r="I2178" s="58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</row>
    <row r="2179" spans="1:28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54"/>
        <v/>
      </c>
      <c r="C2179" s="349"/>
      <c r="D2179" s="574"/>
      <c r="E2179" s="349"/>
      <c r="F2179" s="280"/>
      <c r="G2179" s="578"/>
      <c r="H2179" s="507"/>
      <c r="I2179" s="340"/>
      <c r="J2179" s="340"/>
      <c r="K2179" s="569"/>
      <c r="L2179" s="576"/>
      <c r="M2179" s="576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28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54"/>
        <v/>
      </c>
      <c r="C2180" s="349"/>
      <c r="D2180" s="574"/>
      <c r="E2180" s="349"/>
      <c r="F2180" s="277"/>
      <c r="G2180" s="578"/>
      <c r="H2180" s="507"/>
      <c r="I2180" s="340"/>
      <c r="J2180" s="340"/>
      <c r="K2180" s="569"/>
      <c r="L2180" s="576"/>
      <c r="M2180" s="576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28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54"/>
        <v/>
      </c>
      <c r="C2181" s="349"/>
      <c r="D2181" s="574"/>
      <c r="E2181" s="349"/>
      <c r="F2181" s="277"/>
      <c r="G2181" s="578"/>
      <c r="H2181" s="507"/>
      <c r="I2181" s="340"/>
      <c r="J2181" s="340"/>
      <c r="K2181" s="569"/>
      <c r="L2181" s="576"/>
      <c r="M2181" s="576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28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54"/>
        <v/>
      </c>
      <c r="C2182" s="349"/>
      <c r="D2182" s="574"/>
      <c r="E2182" s="349"/>
      <c r="F2182" s="277"/>
      <c r="G2182" s="578"/>
      <c r="H2182" s="507"/>
      <c r="I2182" s="340"/>
      <c r="J2182" s="340"/>
      <c r="K2182" s="569"/>
      <c r="L2182" s="576"/>
      <c r="M2182" s="576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28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54"/>
        <v/>
      </c>
      <c r="C2183" s="349"/>
      <c r="D2183" s="574"/>
      <c r="E2183" s="349"/>
      <c r="F2183" s="277"/>
      <c r="G2183" s="578"/>
      <c r="H2183" s="507"/>
      <c r="I2183" s="340"/>
      <c r="J2183" s="340"/>
      <c r="K2183" s="569"/>
      <c r="L2183" s="576"/>
      <c r="M2183" s="576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28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54"/>
        <v/>
      </c>
      <c r="C2184" s="349"/>
      <c r="D2184" s="574"/>
      <c r="E2184" s="349"/>
      <c r="F2184" s="277"/>
      <c r="G2184" s="578"/>
      <c r="H2184" s="507"/>
      <c r="I2184" s="340"/>
      <c r="J2184" s="340"/>
      <c r="K2184" s="569"/>
      <c r="L2184" s="576"/>
      <c r="M2184" s="576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  <c r="AB2184" s="573"/>
    </row>
    <row r="2185" spans="1:28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54"/>
        <v/>
      </c>
      <c r="C2185" s="349"/>
      <c r="D2185" s="574"/>
      <c r="E2185" s="349"/>
      <c r="F2185" s="279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2"/>
      <c r="AB2185" s="573"/>
    </row>
    <row r="2186" spans="1:28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54"/>
        <v/>
      </c>
      <c r="C2186" s="349"/>
      <c r="D2186" s="574"/>
      <c r="E2186" s="349"/>
      <c r="F2186" s="279"/>
      <c r="G2186" s="578"/>
      <c r="H2186" s="507"/>
      <c r="I2186" s="34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2"/>
      <c r="AB2186" s="573"/>
    </row>
    <row r="2187" spans="1:28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54"/>
        <v/>
      </c>
      <c r="C2187" s="349"/>
      <c r="D2187" s="574"/>
      <c r="E2187" s="349"/>
      <c r="F2187" s="280"/>
      <c r="G2187" s="578"/>
      <c r="H2187" s="507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2"/>
      <c r="AB2187" s="573"/>
    </row>
    <row r="2188" spans="1:28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54"/>
        <v/>
      </c>
      <c r="C2188" s="349"/>
      <c r="D2188" s="574"/>
      <c r="E2188" s="349"/>
      <c r="F2188" s="277"/>
      <c r="G2188" s="578"/>
      <c r="H2188" s="507"/>
      <c r="I2188" s="340"/>
      <c r="J2188" s="340"/>
      <c r="K2188" s="569"/>
      <c r="L2188" s="576"/>
      <c r="M2188" s="576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2"/>
      <c r="AB2188" s="573"/>
    </row>
    <row r="2189" spans="1:28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54"/>
        <v/>
      </c>
      <c r="C2189" s="349"/>
      <c r="D2189" s="574"/>
      <c r="E2189" s="349"/>
      <c r="F2189" s="277"/>
      <c r="G2189" s="578"/>
      <c r="H2189" s="507"/>
      <c r="I2189" s="340"/>
      <c r="J2189" s="340"/>
      <c r="K2189" s="569"/>
      <c r="L2189" s="576"/>
      <c r="M2189" s="576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2"/>
      <c r="AB2189" s="573"/>
    </row>
    <row r="2190" spans="1:28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54"/>
        <v/>
      </c>
      <c r="C2190" s="349"/>
      <c r="D2190" s="574"/>
      <c r="E2190" s="349"/>
      <c r="F2190" s="277"/>
      <c r="G2190" s="578"/>
      <c r="H2190" s="507"/>
      <c r="I2190" s="340"/>
      <c r="J2190" s="340"/>
      <c r="K2190" s="569"/>
      <c r="L2190" s="576"/>
      <c r="M2190" s="576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2"/>
      <c r="AB2190" s="573"/>
    </row>
    <row r="2191" spans="1:28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54"/>
        <v/>
      </c>
      <c r="C2191" s="349"/>
      <c r="D2191" s="574"/>
      <c r="E2191" s="349"/>
      <c r="F2191" s="277"/>
      <c r="G2191" s="578"/>
      <c r="H2191" s="507"/>
      <c r="I2191" s="340"/>
      <c r="J2191" s="340"/>
      <c r="K2191" s="569"/>
      <c r="L2191" s="576"/>
      <c r="M2191" s="576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2"/>
      <c r="AB2191" s="573"/>
    </row>
    <row r="2192" spans="1:28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54"/>
        <v/>
      </c>
      <c r="C2192" s="349"/>
      <c r="D2192" s="574"/>
      <c r="E2192" s="349"/>
      <c r="F2192" s="277"/>
      <c r="G2192" s="578"/>
      <c r="H2192" s="507"/>
      <c r="I2192" s="340"/>
      <c r="J2192" s="340"/>
      <c r="K2192" s="569"/>
      <c r="L2192" s="576"/>
      <c r="M2192" s="576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2"/>
      <c r="AB2192" s="573"/>
    </row>
    <row r="2193" spans="1:30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54"/>
        <v/>
      </c>
      <c r="C2193" s="349"/>
      <c r="D2193" s="574"/>
      <c r="E2193" s="349"/>
      <c r="F2193" s="277"/>
      <c r="G2193" s="578"/>
      <c r="H2193" s="507"/>
      <c r="I2193" s="340"/>
      <c r="J2193" s="340"/>
      <c r="K2193" s="569"/>
      <c r="L2193" s="576"/>
      <c r="M2193" s="576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2"/>
      <c r="AB2193" s="573"/>
    </row>
    <row r="2194" spans="1:30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54"/>
        <v/>
      </c>
      <c r="C2194" s="349"/>
      <c r="D2194" s="574"/>
      <c r="E2194" s="349"/>
      <c r="F2194" s="277"/>
      <c r="G2194" s="578"/>
      <c r="H2194" s="507"/>
      <c r="I2194" s="580"/>
      <c r="J2194" s="340"/>
      <c r="K2194" s="569"/>
      <c r="L2194" s="576"/>
      <c r="M2194" s="576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2"/>
      <c r="AB2194" s="573"/>
    </row>
    <row r="2195" spans="1:30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ref="B2195:B2258" si="155">IF(C2195&lt;&gt;"",MONTH(C2195),"")</f>
        <v/>
      </c>
      <c r="C2195" s="349"/>
      <c r="D2195" s="574"/>
      <c r="E2195" s="349"/>
      <c r="F2195" s="279"/>
      <c r="G2195" s="578"/>
      <c r="H2195" s="507"/>
      <c r="I2195" s="340"/>
      <c r="J2195" s="340"/>
      <c r="K2195" s="569"/>
      <c r="L2195" s="576"/>
      <c r="M2195" s="576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2"/>
      <c r="AB2195" s="573"/>
    </row>
    <row r="2196" spans="1:30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55"/>
        <v/>
      </c>
      <c r="C2196" s="349"/>
      <c r="D2196" s="574"/>
      <c r="E2196" s="349"/>
      <c r="F2196" s="279"/>
      <c r="G2196" s="578"/>
      <c r="H2196" s="507"/>
      <c r="I2196" s="340"/>
      <c r="J2196" s="340"/>
      <c r="K2196" s="569"/>
      <c r="L2196" s="576"/>
      <c r="M2196" s="576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2"/>
      <c r="AB2196" s="573"/>
    </row>
    <row r="2197" spans="1:30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55"/>
        <v/>
      </c>
      <c r="C2197" s="349"/>
      <c r="D2197" s="574"/>
      <c r="E2197" s="349"/>
      <c r="F2197" s="279"/>
      <c r="G2197" s="578"/>
      <c r="H2197" s="507"/>
      <c r="I2197" s="340"/>
      <c r="J2197" s="340"/>
      <c r="K2197" s="569"/>
      <c r="L2197" s="576"/>
      <c r="M2197" s="576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2"/>
      <c r="AB2197" s="573"/>
    </row>
    <row r="2198" spans="1:30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55"/>
        <v/>
      </c>
      <c r="C2198" s="349"/>
      <c r="D2198" s="574"/>
      <c r="E2198" s="349"/>
      <c r="F2198" s="280"/>
      <c r="G2198" s="578"/>
      <c r="H2198" s="507"/>
      <c r="I2198" s="340"/>
      <c r="J2198" s="340"/>
      <c r="K2198" s="569"/>
      <c r="L2198" s="576"/>
      <c r="M2198" s="576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2"/>
      <c r="AB2198" s="573"/>
    </row>
    <row r="2199" spans="1:30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55"/>
        <v/>
      </c>
      <c r="C2199" s="349"/>
      <c r="D2199" s="574"/>
      <c r="E2199" s="349"/>
      <c r="F2199" s="280"/>
      <c r="G2199" s="578"/>
      <c r="H2199" s="507"/>
      <c r="I2199" s="340"/>
      <c r="J2199" s="340"/>
      <c r="K2199" s="569"/>
      <c r="L2199" s="576"/>
      <c r="M2199" s="576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2"/>
      <c r="AB2199" s="573"/>
    </row>
    <row r="2200" spans="1:30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55"/>
        <v/>
      </c>
      <c r="C2200" s="349"/>
      <c r="D2200" s="574"/>
      <c r="E2200" s="349"/>
      <c r="F2200" s="277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</row>
    <row r="2201" spans="1:30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55"/>
        <v/>
      </c>
      <c r="C2201" s="349"/>
      <c r="D2201" s="574"/>
      <c r="E2201" s="349"/>
      <c r="F2201" s="277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</row>
    <row r="2202" spans="1:30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55"/>
        <v/>
      </c>
      <c r="C2202" s="349"/>
      <c r="D2202" s="574"/>
      <c r="E2202" s="349"/>
      <c r="F2202" s="277"/>
      <c r="G2202" s="578"/>
      <c r="H2202" s="507"/>
      <c r="I2202" s="340"/>
      <c r="J2202" s="340"/>
      <c r="K2202" s="569"/>
      <c r="L2202" s="576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B2202" s="573"/>
    </row>
    <row r="2203" spans="1:30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155"/>
        <v/>
      </c>
      <c r="C2203" s="349"/>
      <c r="D2203" s="574"/>
      <c r="E2203" s="349"/>
      <c r="F2203" s="277"/>
      <c r="G2203" s="578"/>
      <c r="H2203" s="507"/>
      <c r="I2203" s="340"/>
      <c r="J2203" s="340"/>
      <c r="K2203" s="569"/>
      <c r="L2203" s="576"/>
      <c r="M2203" s="576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30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55"/>
        <v/>
      </c>
      <c r="C2204" s="349"/>
      <c r="D2204" s="574"/>
      <c r="E2204" s="349"/>
      <c r="F2204" s="277"/>
      <c r="G2204" s="578"/>
      <c r="H2204" s="507"/>
      <c r="I2204" s="340"/>
      <c r="J2204" s="340"/>
      <c r="K2204" s="569"/>
      <c r="L2204" s="576"/>
      <c r="M2204" s="576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</row>
    <row r="2205" spans="1:30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55"/>
        <v/>
      </c>
      <c r="C2205" s="349"/>
      <c r="D2205" s="574"/>
      <c r="E2205" s="349"/>
      <c r="F2205" s="277"/>
      <c r="G2205" s="578"/>
      <c r="H2205" s="507"/>
      <c r="I2205" s="340"/>
      <c r="J2205" s="340"/>
      <c r="K2205" s="569"/>
      <c r="L2205" s="576"/>
      <c r="M2205" s="576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</row>
    <row r="2206" spans="1:30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55"/>
        <v/>
      </c>
      <c r="C2206" s="349"/>
      <c r="D2206" s="574"/>
      <c r="E2206" s="349"/>
      <c r="F2206" s="277"/>
      <c r="G2206" s="578"/>
      <c r="H2206" s="507"/>
      <c r="I2206" s="340"/>
      <c r="J2206" s="340"/>
      <c r="K2206" s="569"/>
      <c r="L2206" s="576"/>
      <c r="M2206" s="576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30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55"/>
        <v/>
      </c>
      <c r="C2207" s="349"/>
      <c r="D2207" s="574"/>
      <c r="E2207" s="349"/>
      <c r="F2207" s="279"/>
      <c r="G2207" s="578"/>
      <c r="H2207" s="507"/>
      <c r="I2207" s="340"/>
      <c r="J2207" s="340"/>
      <c r="K2207" s="569"/>
      <c r="L2207" s="571"/>
      <c r="M2207" s="576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  <c r="AD2207" s="573"/>
    </row>
    <row r="2208" spans="1:30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si="155"/>
        <v/>
      </c>
      <c r="C2208" s="349"/>
      <c r="D2208" s="349"/>
      <c r="E2208" s="349"/>
      <c r="F2208" s="277"/>
      <c r="G2208" s="348"/>
      <c r="H2208" s="507"/>
      <c r="I2208" s="340"/>
      <c r="J2208" s="340"/>
      <c r="K2208" s="569"/>
      <c r="L2208" s="570"/>
      <c r="M2208" s="570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31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55"/>
        <v/>
      </c>
      <c r="C2209" s="349"/>
      <c r="D2209" s="349"/>
      <c r="E2209" s="349"/>
      <c r="F2209" s="277"/>
      <c r="G2209" s="348"/>
      <c r="H2209" s="507"/>
      <c r="I2209" s="340"/>
      <c r="J2209" s="340"/>
      <c r="K2209" s="569"/>
      <c r="L2209" s="570"/>
      <c r="M2209" s="570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31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55"/>
        <v/>
      </c>
      <c r="C2210" s="349"/>
      <c r="D2210" s="349"/>
      <c r="E2210" s="581"/>
      <c r="F2210" s="276"/>
      <c r="G2210" s="348"/>
      <c r="H2210" s="506"/>
      <c r="I2210" s="340"/>
      <c r="J2210" s="340"/>
      <c r="K2210" s="579"/>
      <c r="L2210" s="570"/>
      <c r="M2210" s="570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</row>
    <row r="2211" spans="1:31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55"/>
        <v/>
      </c>
      <c r="C2211" s="349"/>
      <c r="D2211" s="349"/>
      <c r="E2211" s="581"/>
      <c r="F2211" s="275"/>
      <c r="G2211" s="348"/>
      <c r="H2211" s="507"/>
      <c r="I2211" s="340"/>
      <c r="J2211" s="340"/>
      <c r="K2211" s="579"/>
      <c r="L2211" s="570"/>
      <c r="M2211" s="570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</row>
    <row r="2212" spans="1:31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55"/>
        <v/>
      </c>
      <c r="C2212" s="349"/>
      <c r="D2212" s="349"/>
      <c r="E2212" s="581"/>
      <c r="F2212" s="279"/>
      <c r="G2212" s="348"/>
      <c r="H2212" s="507"/>
      <c r="I2212" s="340"/>
      <c r="J2212" s="340"/>
      <c r="K2212" s="579"/>
      <c r="L2212" s="570"/>
      <c r="M2212" s="570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</row>
    <row r="2213" spans="1:31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55"/>
        <v/>
      </c>
      <c r="C2213" s="349"/>
      <c r="D2213" s="349"/>
      <c r="E2213" s="583"/>
      <c r="F2213" s="275"/>
      <c r="G2213" s="578"/>
      <c r="H2213" s="507"/>
      <c r="I2213" s="340"/>
      <c r="J2213" s="340"/>
      <c r="K2213" s="569"/>
      <c r="L2213" s="576"/>
      <c r="M2213" s="576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  <c r="AD2213" s="573"/>
    </row>
    <row r="2214" spans="1:31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55"/>
        <v/>
      </c>
      <c r="C2214" s="349"/>
      <c r="D2214" s="349"/>
      <c r="E2214" s="583"/>
      <c r="F2214" s="276"/>
      <c r="G2214" s="348"/>
      <c r="H2214" s="506"/>
      <c r="I2214" s="340"/>
      <c r="J2214" s="340"/>
      <c r="K2214" s="569"/>
      <c r="L2214" s="570"/>
      <c r="M2214" s="570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31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55"/>
        <v/>
      </c>
      <c r="C2215" s="349"/>
      <c r="D2215" s="349"/>
      <c r="E2215" s="583"/>
      <c r="F2215" s="276"/>
      <c r="G2215" s="348"/>
      <c r="H2215" s="506"/>
      <c r="I2215" s="340"/>
      <c r="J2215" s="340"/>
      <c r="K2215" s="569"/>
      <c r="L2215" s="570"/>
      <c r="M2215" s="570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</row>
    <row r="2216" spans="1:31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55"/>
        <v/>
      </c>
      <c r="C2216" s="349"/>
      <c r="D2216" s="349"/>
      <c r="E2216" s="583"/>
      <c r="F2216" s="276"/>
      <c r="G2216" s="348"/>
      <c r="H2216" s="506"/>
      <c r="I2216" s="340"/>
      <c r="J2216" s="340"/>
      <c r="K2216" s="569"/>
      <c r="L2216" s="570"/>
      <c r="M2216" s="570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31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55"/>
        <v/>
      </c>
      <c r="C2217" s="349"/>
      <c r="D2217" s="349"/>
      <c r="E2217" s="583"/>
      <c r="F2217" s="279"/>
      <c r="G2217" s="348"/>
      <c r="H2217" s="507"/>
      <c r="I2217" s="340"/>
      <c r="J2217" s="340"/>
      <c r="K2217" s="569"/>
      <c r="L2217" s="570"/>
      <c r="M2217" s="570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31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55"/>
        <v/>
      </c>
      <c r="C2218" s="349"/>
      <c r="D2218" s="349"/>
      <c r="E2218" s="583"/>
      <c r="F2218" s="275"/>
      <c r="G2218" s="348"/>
      <c r="H2218" s="507"/>
      <c r="I2218" s="340"/>
      <c r="J2218" s="340"/>
      <c r="K2218" s="569"/>
      <c r="L2218" s="570"/>
      <c r="M2218" s="570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  <c r="AB2218" s="573"/>
    </row>
    <row r="2219" spans="1:31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55"/>
        <v/>
      </c>
      <c r="C2219" s="349"/>
      <c r="D2219" s="349"/>
      <c r="E2219" s="310"/>
      <c r="F2219" s="276"/>
      <c r="G2219" s="348"/>
      <c r="H2219" s="507"/>
      <c r="I2219" s="340"/>
      <c r="J2219" s="340"/>
      <c r="K2219" s="569"/>
      <c r="L2219" s="571"/>
      <c r="M2219" s="571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</row>
    <row r="2220" spans="1:31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55"/>
        <v/>
      </c>
      <c r="C2220" s="349"/>
      <c r="D2220" s="349"/>
      <c r="E2220" s="583"/>
      <c r="F2220" s="279"/>
      <c r="G2220" s="578"/>
      <c r="H2220" s="507"/>
      <c r="I2220" s="340"/>
      <c r="J2220" s="340"/>
      <c r="K2220" s="569"/>
      <c r="L2220" s="576"/>
      <c r="M2220" s="576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84"/>
      <c r="AB2220" s="573"/>
      <c r="AE2220" s="573"/>
    </row>
    <row r="2221" spans="1:31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55"/>
        <v/>
      </c>
      <c r="C2221" s="349"/>
      <c r="D2221" s="349"/>
      <c r="E2221" s="583"/>
      <c r="F2221" s="275"/>
      <c r="G2221" s="578"/>
      <c r="H2221" s="507"/>
      <c r="I2221" s="340"/>
      <c r="J2221" s="340"/>
      <c r="K2221" s="569"/>
      <c r="L2221" s="576"/>
      <c r="M2221" s="576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84"/>
      <c r="AB2221" s="573"/>
      <c r="AE2221" s="573"/>
    </row>
    <row r="2222" spans="1:31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55"/>
        <v/>
      </c>
      <c r="C2222" s="349"/>
      <c r="D2222" s="581"/>
      <c r="E2222" s="583"/>
      <c r="F2222" s="275"/>
      <c r="G2222" s="578"/>
      <c r="H2222" s="506"/>
      <c r="I2222" s="340"/>
      <c r="J2222" s="340"/>
      <c r="K2222" s="569"/>
      <c r="L2222" s="576"/>
      <c r="M2222" s="576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84"/>
      <c r="AB2222" s="573"/>
      <c r="AE2222" s="573"/>
    </row>
    <row r="2223" spans="1:31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55"/>
        <v/>
      </c>
      <c r="C2223" s="349"/>
      <c r="D2223" s="349"/>
      <c r="E2223" s="583"/>
      <c r="F2223" s="279"/>
      <c r="G2223" s="578"/>
      <c r="H2223" s="507"/>
      <c r="I2223" s="340"/>
      <c r="J2223" s="340"/>
      <c r="K2223" s="569"/>
      <c r="L2223" s="590"/>
      <c r="M2223" s="590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84"/>
      <c r="AB2223" s="573"/>
      <c r="AE2223" s="573"/>
    </row>
    <row r="2224" spans="1:31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si="155"/>
        <v/>
      </c>
      <c r="C2224" s="349"/>
      <c r="D2224" s="349"/>
      <c r="E2224" s="583"/>
      <c r="F2224" s="275"/>
      <c r="G2224" s="578"/>
      <c r="H2224" s="507"/>
      <c r="I2224" s="340"/>
      <c r="J2224" s="340"/>
      <c r="K2224" s="569"/>
      <c r="L2224" s="576"/>
      <c r="M2224" s="591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84"/>
      <c r="AB2224" s="573"/>
      <c r="AE2224" s="573"/>
    </row>
    <row r="2225" spans="1:31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55"/>
        <v/>
      </c>
      <c r="C2225" s="349"/>
      <c r="D2225" s="581"/>
      <c r="E2225" s="583"/>
      <c r="F2225" s="275"/>
      <c r="G2225" s="578"/>
      <c r="H2225" s="506"/>
      <c r="I2225" s="340"/>
      <c r="J2225" s="340"/>
      <c r="K2225" s="569"/>
      <c r="L2225" s="590"/>
      <c r="M2225" s="590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84"/>
      <c r="AB2225" s="573"/>
      <c r="AE2225" s="573"/>
    </row>
    <row r="2226" spans="1:31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55"/>
        <v/>
      </c>
      <c r="C2226" s="349"/>
      <c r="D2226" s="349"/>
      <c r="E2226" s="583"/>
      <c r="F2226" s="279"/>
      <c r="G2226" s="578"/>
      <c r="H2226" s="507"/>
      <c r="I2226" s="340"/>
      <c r="J2226" s="340"/>
      <c r="K2226" s="569"/>
      <c r="L2226" s="576"/>
      <c r="M2226" s="590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84"/>
      <c r="AB2226" s="573"/>
      <c r="AE2226" s="573"/>
    </row>
    <row r="2227" spans="1:31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55"/>
        <v/>
      </c>
      <c r="C2227" s="349"/>
      <c r="D2227" s="349"/>
      <c r="E2227" s="583"/>
      <c r="F2227" s="279"/>
      <c r="G2227" s="578"/>
      <c r="H2227" s="507"/>
      <c r="I2227" s="340"/>
      <c r="J2227" s="340"/>
      <c r="K2227" s="569"/>
      <c r="L2227" s="590"/>
      <c r="M2227" s="590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84"/>
      <c r="AB2227" s="573"/>
      <c r="AE2227" s="573"/>
    </row>
    <row r="2228" spans="1:31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55"/>
        <v/>
      </c>
      <c r="C2228" s="349"/>
      <c r="D2228" s="581"/>
      <c r="E2228" s="583"/>
      <c r="F2228" s="275"/>
      <c r="G2228" s="578"/>
      <c r="H2228" s="506"/>
      <c r="I2228" s="340"/>
      <c r="J2228" s="340"/>
      <c r="K2228" s="569"/>
      <c r="L2228" s="590"/>
      <c r="M2228" s="590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84"/>
      <c r="AB2228" s="573"/>
      <c r="AE2228" s="573"/>
    </row>
    <row r="2229" spans="1:31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55"/>
        <v/>
      </c>
      <c r="C2229" s="349"/>
      <c r="D2229" s="349"/>
      <c r="E2229" s="583"/>
      <c r="F2229" s="275"/>
      <c r="G2229" s="578"/>
      <c r="H2229" s="507"/>
      <c r="I2229" s="340"/>
      <c r="J2229" s="340"/>
      <c r="K2229" s="569"/>
      <c r="L2229" s="590"/>
      <c r="M2229" s="590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84"/>
      <c r="AB2229" s="573"/>
      <c r="AE2229" s="573"/>
    </row>
    <row r="2230" spans="1:31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55"/>
        <v/>
      </c>
      <c r="C2230" s="349"/>
      <c r="D2230" s="349"/>
      <c r="E2230" s="583"/>
      <c r="F2230" s="279"/>
      <c r="G2230" s="578"/>
      <c r="H2230" s="507"/>
      <c r="I2230" s="340"/>
      <c r="J2230" s="340"/>
      <c r="K2230" s="569"/>
      <c r="L2230" s="576"/>
      <c r="M2230" s="590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84"/>
      <c r="AB2230" s="573"/>
      <c r="AE2230" s="573"/>
    </row>
    <row r="2231" spans="1:31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55"/>
        <v/>
      </c>
      <c r="C2231" s="349"/>
      <c r="D2231" s="581"/>
      <c r="E2231" s="583"/>
      <c r="F2231" s="275"/>
      <c r="G2231" s="578"/>
      <c r="H2231" s="506"/>
      <c r="I2231" s="340"/>
      <c r="J2231" s="340"/>
      <c r="K2231" s="569"/>
      <c r="L2231" s="590"/>
      <c r="M2231" s="590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84"/>
      <c r="AB2231" s="573"/>
      <c r="AE2231" s="573"/>
    </row>
    <row r="2232" spans="1:31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55"/>
        <v/>
      </c>
      <c r="C2232" s="349"/>
      <c r="D2232" s="349"/>
      <c r="E2232" s="583"/>
      <c r="F2232" s="275"/>
      <c r="G2232" s="578"/>
      <c r="H2232" s="507"/>
      <c r="I2232" s="340"/>
      <c r="J2232" s="340"/>
      <c r="K2232" s="569"/>
      <c r="L2232" s="590"/>
      <c r="M2232" s="590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84"/>
      <c r="AB2232" s="573"/>
      <c r="AE2232" s="573"/>
    </row>
    <row r="2233" spans="1:31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55"/>
        <v/>
      </c>
      <c r="C2233" s="349"/>
      <c r="D2233" s="349"/>
      <c r="E2233" s="583"/>
      <c r="F2233" s="275"/>
      <c r="G2233" s="578"/>
      <c r="H2233" s="507"/>
      <c r="I2233" s="340"/>
      <c r="J2233" s="340"/>
      <c r="K2233" s="569"/>
      <c r="L2233" s="590"/>
      <c r="M2233" s="590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84"/>
      <c r="AB2233" s="573"/>
      <c r="AE2233" s="573"/>
    </row>
    <row r="2234" spans="1:31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55"/>
        <v/>
      </c>
      <c r="C2234" s="349"/>
      <c r="D2234" s="581"/>
      <c r="E2234" s="583"/>
      <c r="F2234" s="279"/>
      <c r="G2234" s="578"/>
      <c r="H2234" s="506"/>
      <c r="I2234" s="340"/>
      <c r="J2234" s="340"/>
      <c r="K2234" s="569"/>
      <c r="L2234" s="576"/>
      <c r="M2234" s="590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84"/>
      <c r="AB2234" s="573"/>
      <c r="AE2234" s="573"/>
    </row>
    <row r="2235" spans="1:31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55"/>
        <v/>
      </c>
      <c r="C2235" s="581"/>
      <c r="D2235" s="574"/>
      <c r="E2235" s="586"/>
      <c r="F2235" s="276"/>
      <c r="G2235" s="578"/>
      <c r="H2235" s="507"/>
      <c r="I2235" s="340"/>
      <c r="J2235" s="340"/>
      <c r="K2235" s="569"/>
      <c r="L2235" s="576"/>
      <c r="M2235" s="576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2"/>
      <c r="AB2235" s="573"/>
      <c r="AC2235" s="573"/>
      <c r="AD2235" s="573"/>
    </row>
    <row r="2236" spans="1:31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55"/>
        <v/>
      </c>
      <c r="C2236" s="581"/>
      <c r="D2236" s="574"/>
      <c r="E2236" s="586"/>
      <c r="F2236" s="276"/>
      <c r="G2236" s="578"/>
      <c r="H2236" s="507"/>
      <c r="I2236" s="340"/>
      <c r="J2236" s="340"/>
      <c r="K2236" s="569"/>
      <c r="L2236" s="576"/>
      <c r="M2236" s="576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2"/>
      <c r="AB2236" s="573"/>
      <c r="AC2236" s="573"/>
      <c r="AD2236" s="573"/>
    </row>
    <row r="2237" spans="1:31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55"/>
        <v/>
      </c>
      <c r="C2237" s="581"/>
      <c r="D2237" s="574"/>
      <c r="E2237" s="586"/>
      <c r="F2237" s="277"/>
      <c r="G2237" s="578"/>
      <c r="H2237" s="507"/>
      <c r="I2237" s="340"/>
      <c r="J2237" s="340"/>
      <c r="K2237" s="569"/>
      <c r="L2237" s="571"/>
      <c r="M2237" s="576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2"/>
      <c r="AD2237" s="573"/>
    </row>
    <row r="2238" spans="1:31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55"/>
        <v/>
      </c>
      <c r="C2238" s="349"/>
      <c r="D2238" s="349"/>
      <c r="E2238" s="583"/>
      <c r="F2238" s="276"/>
      <c r="G2238" s="348"/>
      <c r="H2238" s="507"/>
      <c r="I2238" s="340"/>
      <c r="J2238" s="340"/>
      <c r="K2238" s="569"/>
      <c r="L2238" s="570"/>
      <c r="M2238" s="570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2"/>
      <c r="AB2238" s="573"/>
    </row>
    <row r="2239" spans="1:31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55"/>
        <v/>
      </c>
      <c r="C2239" s="349"/>
      <c r="D2239" s="349"/>
      <c r="E2239" s="583"/>
      <c r="F2239" s="277"/>
      <c r="G2239" s="348"/>
      <c r="H2239" s="507"/>
      <c r="I2239" s="340"/>
      <c r="J2239" s="340"/>
      <c r="K2239" s="569"/>
      <c r="L2239" s="570"/>
      <c r="M2239" s="570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2"/>
      <c r="AB2239" s="573"/>
      <c r="AD2239" s="573"/>
    </row>
    <row r="2240" spans="1:31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55"/>
        <v/>
      </c>
      <c r="C2240" s="349"/>
      <c r="D2240" s="349"/>
      <c r="E2240" s="583"/>
      <c r="F2240" s="276"/>
      <c r="G2240" s="348"/>
      <c r="H2240" s="507"/>
      <c r="I2240" s="340"/>
      <c r="J2240" s="340"/>
      <c r="K2240" s="569"/>
      <c r="L2240" s="570"/>
      <c r="M2240" s="570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2"/>
      <c r="AB2240" s="573"/>
      <c r="AD2240" s="573"/>
    </row>
    <row r="2241" spans="1:30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55"/>
        <v/>
      </c>
      <c r="C2241" s="349"/>
      <c r="D2241" s="349"/>
      <c r="E2241" s="583"/>
      <c r="F2241" s="277"/>
      <c r="G2241" s="348"/>
      <c r="H2241" s="507"/>
      <c r="I2241" s="340"/>
      <c r="J2241" s="340"/>
      <c r="K2241" s="569"/>
      <c r="L2241" s="570"/>
      <c r="M2241" s="570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2"/>
      <c r="AB2241" s="573"/>
    </row>
    <row r="2242" spans="1:30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55"/>
        <v/>
      </c>
      <c r="C2242" s="349"/>
      <c r="D2242" s="349"/>
      <c r="E2242" s="583"/>
      <c r="F2242" s="275"/>
      <c r="G2242" s="348"/>
      <c r="H2242" s="507"/>
      <c r="I2242" s="340"/>
      <c r="J2242" s="340"/>
      <c r="K2242" s="569"/>
      <c r="L2242" s="570"/>
      <c r="M2242" s="570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2"/>
      <c r="AB2242" s="573"/>
    </row>
    <row r="2243" spans="1:30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55"/>
        <v/>
      </c>
      <c r="C2243" s="349"/>
      <c r="D2243" s="349"/>
      <c r="E2243" s="583"/>
      <c r="F2243" s="275"/>
      <c r="G2243" s="348"/>
      <c r="H2243" s="507"/>
      <c r="I2243" s="340"/>
      <c r="J2243" s="340"/>
      <c r="K2243" s="569"/>
      <c r="L2243" s="570"/>
      <c r="M2243" s="570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</row>
    <row r="2244" spans="1:30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55"/>
        <v/>
      </c>
      <c r="C2244" s="349"/>
      <c r="D2244" s="349"/>
      <c r="E2244" s="583"/>
      <c r="F2244" s="276"/>
      <c r="G2244" s="348"/>
      <c r="H2244" s="506"/>
      <c r="I2244" s="340"/>
      <c r="J2244" s="340"/>
      <c r="K2244" s="569"/>
      <c r="L2244" s="570"/>
      <c r="M2244" s="570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</row>
    <row r="2245" spans="1:30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55"/>
        <v/>
      </c>
      <c r="C2245" s="349"/>
      <c r="D2245" s="349"/>
      <c r="E2245" s="583"/>
      <c r="F2245" s="276"/>
      <c r="G2245" s="348"/>
      <c r="H2245" s="506"/>
      <c r="I2245" s="340"/>
      <c r="J2245" s="340"/>
      <c r="K2245" s="569"/>
      <c r="L2245" s="570"/>
      <c r="M2245" s="570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B2245" s="573"/>
    </row>
    <row r="2246" spans="1:30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55"/>
        <v/>
      </c>
      <c r="C2246" s="349"/>
      <c r="D2246" s="349"/>
      <c r="E2246" s="583"/>
      <c r="F2246" s="276"/>
      <c r="G2246" s="348"/>
      <c r="H2246" s="506"/>
      <c r="I2246" s="340"/>
      <c r="J2246" s="340"/>
      <c r="K2246" s="569"/>
      <c r="L2246" s="570"/>
      <c r="M2246" s="570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</row>
    <row r="2247" spans="1:30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55"/>
        <v/>
      </c>
      <c r="C2247" s="349"/>
      <c r="D2247" s="349"/>
      <c r="E2247" s="583"/>
      <c r="F2247" s="275"/>
      <c r="G2247" s="348"/>
      <c r="H2247" s="506"/>
      <c r="I2247" s="340"/>
      <c r="J2247" s="340"/>
      <c r="K2247" s="569"/>
      <c r="L2247" s="570"/>
      <c r="M2247" s="570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</row>
    <row r="2248" spans="1:30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55"/>
        <v/>
      </c>
      <c r="C2248" s="349"/>
      <c r="D2248" s="349"/>
      <c r="E2248" s="583"/>
      <c r="F2248" s="275"/>
      <c r="G2248" s="348"/>
      <c r="H2248" s="506"/>
      <c r="I2248" s="340"/>
      <c r="J2248" s="340"/>
      <c r="K2248" s="569"/>
      <c r="L2248" s="570"/>
      <c r="M2248" s="570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</row>
    <row r="2249" spans="1:30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55"/>
        <v/>
      </c>
      <c r="C2249" s="349"/>
      <c r="D2249" s="349"/>
      <c r="E2249" s="583"/>
      <c r="F2249" s="275"/>
      <c r="G2249" s="348"/>
      <c r="H2249" s="506"/>
      <c r="I2249" s="340"/>
      <c r="J2249" s="340"/>
      <c r="K2249" s="569"/>
      <c r="L2249" s="570"/>
      <c r="M2249" s="570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</row>
    <row r="2250" spans="1:30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55"/>
        <v/>
      </c>
      <c r="C2250" s="349"/>
      <c r="D2250" s="349"/>
      <c r="E2250" s="583"/>
      <c r="F2250" s="276"/>
      <c r="G2250" s="348"/>
      <c r="H2250" s="507"/>
      <c r="I2250" s="340"/>
      <c r="J2250" s="340"/>
      <c r="K2250" s="569"/>
      <c r="L2250" s="570"/>
      <c r="M2250" s="570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  <c r="AD2250" s="573"/>
    </row>
    <row r="2251" spans="1:30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55"/>
        <v/>
      </c>
      <c r="C2251" s="349"/>
      <c r="D2251" s="349"/>
      <c r="E2251" s="583"/>
      <c r="F2251" s="276"/>
      <c r="G2251" s="348"/>
      <c r="H2251" s="507"/>
      <c r="I2251" s="340"/>
      <c r="J2251" s="340"/>
      <c r="K2251" s="569"/>
      <c r="L2251" s="570"/>
      <c r="M2251" s="570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30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55"/>
        <v/>
      </c>
      <c r="C2252" s="349"/>
      <c r="D2252" s="349"/>
      <c r="E2252" s="583"/>
      <c r="F2252" s="275"/>
      <c r="G2252" s="348"/>
      <c r="H2252" s="507"/>
      <c r="I2252" s="340"/>
      <c r="J2252" s="340"/>
      <c r="K2252" s="569"/>
      <c r="L2252" s="570"/>
      <c r="M2252" s="570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30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55"/>
        <v/>
      </c>
      <c r="C2253" s="349"/>
      <c r="D2253" s="349"/>
      <c r="E2253" s="583"/>
      <c r="F2253" s="276"/>
      <c r="G2253" s="348"/>
      <c r="H2253" s="507"/>
      <c r="I2253" s="340"/>
      <c r="J2253" s="340"/>
      <c r="K2253" s="569"/>
      <c r="L2253" s="570"/>
      <c r="M2253" s="570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30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55"/>
        <v/>
      </c>
      <c r="C2254" s="349"/>
      <c r="D2254" s="349"/>
      <c r="E2254" s="583"/>
      <c r="F2254" s="275"/>
      <c r="G2254" s="348"/>
      <c r="H2254" s="507"/>
      <c r="I2254" s="340"/>
      <c r="J2254" s="340"/>
      <c r="K2254" s="569"/>
      <c r="L2254" s="570"/>
      <c r="M2254" s="570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30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55"/>
        <v/>
      </c>
      <c r="C2255" s="349"/>
      <c r="D2255" s="349"/>
      <c r="E2255" s="583"/>
      <c r="F2255" s="275"/>
      <c r="G2255" s="348"/>
      <c r="H2255" s="507"/>
      <c r="I2255" s="340"/>
      <c r="J2255" s="340"/>
      <c r="K2255" s="569"/>
      <c r="L2255" s="570"/>
      <c r="M2255" s="570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30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55"/>
        <v/>
      </c>
      <c r="C2256" s="349"/>
      <c r="D2256" s="349"/>
      <c r="E2256" s="583"/>
      <c r="F2256" s="276"/>
      <c r="G2256" s="348"/>
      <c r="H2256" s="507"/>
      <c r="I2256" s="340"/>
      <c r="J2256" s="340"/>
      <c r="K2256" s="569"/>
      <c r="L2256" s="570"/>
      <c r="M2256" s="570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  <c r="AC2256" s="573"/>
    </row>
    <row r="2257" spans="1:29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55"/>
        <v/>
      </c>
      <c r="C2257" s="349"/>
      <c r="D2257" s="349"/>
      <c r="E2257" s="583"/>
      <c r="F2257" s="279"/>
      <c r="G2257" s="348"/>
      <c r="H2257" s="507"/>
      <c r="I2257" s="340"/>
      <c r="J2257" s="340"/>
      <c r="K2257" s="569"/>
      <c r="L2257" s="570"/>
      <c r="M2257" s="570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29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55"/>
        <v/>
      </c>
      <c r="C2258" s="349"/>
      <c r="D2258" s="349"/>
      <c r="E2258" s="583"/>
      <c r="F2258" s="275"/>
      <c r="G2258" s="348"/>
      <c r="H2258" s="507"/>
      <c r="I2258" s="340"/>
      <c r="J2258" s="340"/>
      <c r="K2258" s="569"/>
      <c r="L2258" s="570"/>
      <c r="M2258" s="570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</row>
    <row r="2259" spans="1:29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ref="B2259:B2322" si="156">IF(C2259&lt;&gt;"",MONTH(C2259),"")</f>
        <v/>
      </c>
      <c r="C2259" s="349"/>
      <c r="D2259" s="349"/>
      <c r="E2259" s="583"/>
      <c r="F2259" s="276"/>
      <c r="G2259" s="348"/>
      <c r="H2259" s="507"/>
      <c r="I2259" s="340"/>
      <c r="J2259" s="340"/>
      <c r="K2259" s="569"/>
      <c r="L2259" s="570"/>
      <c r="M2259" s="570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</row>
    <row r="2260" spans="1:29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56"/>
        <v/>
      </c>
      <c r="C2260" s="349"/>
      <c r="D2260" s="349"/>
      <c r="E2260" s="583"/>
      <c r="F2260" s="275"/>
      <c r="G2260" s="348"/>
      <c r="H2260" s="507"/>
      <c r="I2260" s="343"/>
      <c r="J2260" s="343"/>
      <c r="K2260" s="569"/>
      <c r="L2260" s="570"/>
      <c r="M2260" s="570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</row>
    <row r="2261" spans="1:29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56"/>
        <v/>
      </c>
      <c r="C2261" s="349"/>
      <c r="D2261" s="349"/>
      <c r="E2261" s="583"/>
      <c r="F2261" s="276"/>
      <c r="G2261" s="348"/>
      <c r="H2261" s="507"/>
      <c r="I2261" s="340"/>
      <c r="J2261" s="340"/>
      <c r="K2261" s="569"/>
      <c r="L2261" s="570"/>
      <c r="M2261" s="570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</row>
    <row r="2262" spans="1:29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56"/>
        <v/>
      </c>
      <c r="C2262" s="349"/>
      <c r="D2262" s="349"/>
      <c r="E2262" s="583"/>
      <c r="F2262" s="276"/>
      <c r="G2262" s="348"/>
      <c r="H2262" s="507"/>
      <c r="I2262" s="340"/>
      <c r="J2262" s="340"/>
      <c r="K2262" s="569"/>
      <c r="L2262" s="570"/>
      <c r="M2262" s="570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29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56"/>
        <v/>
      </c>
      <c r="C2263" s="349"/>
      <c r="D2263" s="349"/>
      <c r="E2263" s="583"/>
      <c r="F2263" s="275"/>
      <c r="G2263" s="348"/>
      <c r="H2263" s="507"/>
      <c r="I2263" s="340"/>
      <c r="J2263" s="340"/>
      <c r="K2263" s="569"/>
      <c r="L2263" s="570"/>
      <c r="M2263" s="570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  <c r="AC2263" s="573"/>
    </row>
    <row r="2264" spans="1:29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56"/>
        <v/>
      </c>
      <c r="C2264" s="349"/>
      <c r="D2264" s="349"/>
      <c r="E2264" s="583"/>
      <c r="F2264" s="275"/>
      <c r="G2264" s="348"/>
      <c r="H2264" s="507"/>
      <c r="I2264" s="592"/>
      <c r="J2264" s="343"/>
      <c r="K2264" s="569"/>
      <c r="L2264" s="570"/>
      <c r="M2264" s="570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</row>
    <row r="2265" spans="1:29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56"/>
        <v/>
      </c>
      <c r="C2265" s="349"/>
      <c r="D2265" s="349"/>
      <c r="E2265" s="583"/>
      <c r="F2265" s="276"/>
      <c r="G2265" s="348"/>
      <c r="H2265" s="507"/>
      <c r="I2265" s="340"/>
      <c r="J2265" s="340"/>
      <c r="K2265" s="569"/>
      <c r="L2265" s="570"/>
      <c r="M2265" s="570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29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56"/>
        <v/>
      </c>
      <c r="C2266" s="349"/>
      <c r="D2266" s="349"/>
      <c r="E2266" s="583"/>
      <c r="F2266" s="276"/>
      <c r="G2266" s="348"/>
      <c r="H2266" s="507"/>
      <c r="I2266" s="340"/>
      <c r="J2266" s="340"/>
      <c r="K2266" s="569"/>
      <c r="L2266" s="570"/>
      <c r="M2266" s="570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29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si="156"/>
        <v/>
      </c>
      <c r="C2267" s="349"/>
      <c r="D2267" s="349"/>
      <c r="E2267" s="583"/>
      <c r="F2267" s="276"/>
      <c r="G2267" s="348"/>
      <c r="H2267" s="507"/>
      <c r="I2267" s="340"/>
      <c r="J2267" s="340"/>
      <c r="K2267" s="569"/>
      <c r="L2267" s="570"/>
      <c r="M2267" s="570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29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56"/>
        <v/>
      </c>
      <c r="C2268" s="349"/>
      <c r="D2268" s="349"/>
      <c r="E2268" s="583"/>
      <c r="F2268" s="276"/>
      <c r="G2268" s="348"/>
      <c r="H2268" s="507"/>
      <c r="I2268" s="340"/>
      <c r="J2268" s="340"/>
      <c r="K2268" s="569"/>
      <c r="L2268" s="570"/>
      <c r="M2268" s="570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29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56"/>
        <v/>
      </c>
      <c r="C2269" s="349"/>
      <c r="D2269" s="349"/>
      <c r="E2269" s="583"/>
      <c r="F2269" s="276"/>
      <c r="G2269" s="348"/>
      <c r="H2269" s="507"/>
      <c r="I2269" s="340"/>
      <c r="J2269" s="340"/>
      <c r="K2269" s="569"/>
      <c r="L2269" s="570"/>
      <c r="M2269" s="570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29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56"/>
        <v/>
      </c>
      <c r="C2270" s="349"/>
      <c r="D2270" s="349"/>
      <c r="E2270" s="583"/>
      <c r="F2270" s="276"/>
      <c r="G2270" s="348"/>
      <c r="H2270" s="507"/>
      <c r="I2270" s="340"/>
      <c r="J2270" s="340"/>
      <c r="K2270" s="569"/>
      <c r="L2270" s="570"/>
      <c r="M2270" s="570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</row>
    <row r="2271" spans="1:29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56"/>
        <v/>
      </c>
      <c r="C2271" s="349"/>
      <c r="D2271" s="349"/>
      <c r="E2271" s="583"/>
      <c r="F2271" s="276"/>
      <c r="G2271" s="348"/>
      <c r="H2271" s="507"/>
      <c r="I2271" s="340"/>
      <c r="J2271" s="340"/>
      <c r="K2271" s="569"/>
      <c r="L2271" s="570"/>
      <c r="M2271" s="570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</row>
    <row r="2272" spans="1:29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si="156"/>
        <v/>
      </c>
      <c r="C2272" s="349"/>
      <c r="D2272" s="349"/>
      <c r="E2272" s="583"/>
      <c r="F2272" s="275"/>
      <c r="G2272" s="348"/>
      <c r="H2272" s="507"/>
      <c r="I2272" s="340"/>
      <c r="J2272" s="340"/>
      <c r="K2272" s="569"/>
      <c r="L2272" s="570"/>
      <c r="M2272" s="570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56"/>
        <v/>
      </c>
      <c r="C2273" s="349"/>
      <c r="D2273" s="349"/>
      <c r="E2273" s="583"/>
      <c r="F2273" s="277"/>
      <c r="G2273" s="348"/>
      <c r="H2273" s="507"/>
      <c r="I2273" s="340"/>
      <c r="J2273" s="340"/>
      <c r="K2273" s="569"/>
      <c r="L2273" s="570"/>
      <c r="M2273" s="570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56"/>
        <v/>
      </c>
      <c r="C2274" s="349"/>
      <c r="D2274" s="349"/>
      <c r="E2274" s="583"/>
      <c r="F2274" s="277"/>
      <c r="G2274" s="348"/>
      <c r="H2274" s="507"/>
      <c r="I2274" s="340"/>
      <c r="J2274" s="340"/>
      <c r="K2274" s="569"/>
      <c r="L2274" s="570"/>
      <c r="M2274" s="570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56"/>
        <v/>
      </c>
      <c r="C2275" s="349"/>
      <c r="D2275" s="349"/>
      <c r="E2275" s="583"/>
      <c r="F2275" s="277"/>
      <c r="G2275" s="348"/>
      <c r="H2275" s="507"/>
      <c r="I2275" s="340"/>
      <c r="J2275" s="340"/>
      <c r="K2275" s="569"/>
      <c r="L2275" s="570"/>
      <c r="M2275" s="570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56"/>
        <v/>
      </c>
      <c r="C2276" s="349"/>
      <c r="D2276" s="349"/>
      <c r="E2276" s="583"/>
      <c r="F2276" s="276"/>
      <c r="G2276" s="348"/>
      <c r="H2276" s="507"/>
      <c r="I2276" s="340"/>
      <c r="J2276" s="340"/>
      <c r="K2276" s="569"/>
      <c r="L2276" s="570"/>
      <c r="M2276" s="570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56"/>
        <v/>
      </c>
      <c r="C2277" s="349"/>
      <c r="D2277" s="349"/>
      <c r="E2277" s="583"/>
      <c r="F2277" s="277"/>
      <c r="G2277" s="348"/>
      <c r="H2277" s="507"/>
      <c r="I2277" s="340"/>
      <c r="J2277" s="340"/>
      <c r="K2277" s="569"/>
      <c r="L2277" s="570"/>
      <c r="M2277" s="570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56"/>
        <v/>
      </c>
      <c r="C2278" s="349"/>
      <c r="D2278" s="349"/>
      <c r="E2278" s="583"/>
      <c r="F2278" s="277"/>
      <c r="G2278" s="348"/>
      <c r="H2278" s="507"/>
      <c r="I2278" s="340"/>
      <c r="J2278" s="340"/>
      <c r="K2278" s="569"/>
      <c r="L2278" s="570"/>
      <c r="M2278" s="570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56"/>
        <v/>
      </c>
      <c r="C2279" s="349"/>
      <c r="D2279" s="349"/>
      <c r="E2279" s="583"/>
      <c r="F2279" s="275"/>
      <c r="G2279" s="348"/>
      <c r="H2279" s="507"/>
      <c r="I2279" s="340"/>
      <c r="J2279" s="340"/>
      <c r="K2279" s="569"/>
      <c r="L2279" s="570"/>
      <c r="M2279" s="570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  <c r="AC2279" s="308"/>
      <c r="AD2279" s="308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56"/>
        <v/>
      </c>
      <c r="C2280" s="349"/>
      <c r="D2280" s="349"/>
      <c r="E2280" s="583"/>
      <c r="F2280" s="275"/>
      <c r="G2280" s="348"/>
      <c r="H2280" s="507"/>
      <c r="I2280" s="340"/>
      <c r="J2280" s="340"/>
      <c r="K2280" s="569"/>
      <c r="L2280" s="570"/>
      <c r="M2280" s="570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56"/>
        <v/>
      </c>
      <c r="C2281" s="349"/>
      <c r="D2281" s="349"/>
      <c r="E2281" s="583"/>
      <c r="F2281" s="279"/>
      <c r="G2281" s="348"/>
      <c r="H2281" s="507"/>
      <c r="I2281" s="340"/>
      <c r="J2281" s="340"/>
      <c r="K2281" s="569"/>
      <c r="L2281" s="570"/>
      <c r="M2281" s="570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  <c r="AC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56"/>
        <v/>
      </c>
      <c r="C2282" s="349"/>
      <c r="D2282" s="349"/>
      <c r="E2282" s="583"/>
      <c r="F2282" s="279"/>
      <c r="G2282" s="348"/>
      <c r="H2282" s="507"/>
      <c r="I2282" s="340"/>
      <c r="J2282" s="340"/>
      <c r="K2282" s="569"/>
      <c r="L2282" s="570"/>
      <c r="M2282" s="570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  <c r="AC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56"/>
        <v/>
      </c>
      <c r="C2283" s="349"/>
      <c r="D2283" s="349"/>
      <c r="E2283" s="583"/>
      <c r="F2283" s="277"/>
      <c r="G2283" s="348"/>
      <c r="H2283" s="507"/>
      <c r="I2283" s="340"/>
      <c r="J2283" s="340"/>
      <c r="K2283" s="569"/>
      <c r="L2283" s="570"/>
      <c r="M2283" s="570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56"/>
        <v/>
      </c>
      <c r="C2284" s="349"/>
      <c r="D2284" s="349"/>
      <c r="E2284" s="583"/>
      <c r="F2284" s="277"/>
      <c r="G2284" s="348"/>
      <c r="H2284" s="507"/>
      <c r="I2284" s="340"/>
      <c r="J2284" s="340"/>
      <c r="K2284" s="569"/>
      <c r="L2284" s="570"/>
      <c r="M2284" s="570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  <c r="AC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56"/>
        <v/>
      </c>
      <c r="C2285" s="349"/>
      <c r="D2285" s="349"/>
      <c r="E2285" s="583"/>
      <c r="F2285" s="277"/>
      <c r="G2285" s="348"/>
      <c r="H2285" s="507"/>
      <c r="I2285" s="340"/>
      <c r="J2285" s="340"/>
      <c r="K2285" s="569"/>
      <c r="L2285" s="570"/>
      <c r="M2285" s="570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  <c r="AB2285" s="573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56"/>
        <v/>
      </c>
      <c r="C2286" s="349"/>
      <c r="D2286" s="349"/>
      <c r="E2286" s="583"/>
      <c r="F2286" s="277"/>
      <c r="G2286" s="348"/>
      <c r="H2286" s="507"/>
      <c r="I2286" s="340"/>
      <c r="J2286" s="340"/>
      <c r="K2286" s="569"/>
      <c r="L2286" s="570"/>
      <c r="M2286" s="570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  <c r="AB2286" s="573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56"/>
        <v/>
      </c>
      <c r="C2287" s="349"/>
      <c r="D2287" s="349"/>
      <c r="E2287" s="583"/>
      <c r="F2287" s="277"/>
      <c r="G2287" s="348"/>
      <c r="H2287" s="507"/>
      <c r="I2287" s="340"/>
      <c r="J2287" s="340"/>
      <c r="K2287" s="569"/>
      <c r="L2287" s="570"/>
      <c r="M2287" s="570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  <c r="AB2287" s="573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si="156"/>
        <v/>
      </c>
      <c r="C2288" s="349"/>
      <c r="D2288" s="349"/>
      <c r="E2288" s="583"/>
      <c r="F2288" s="277"/>
      <c r="G2288" s="348"/>
      <c r="H2288" s="507"/>
      <c r="I2288" s="340"/>
      <c r="J2288" s="340"/>
      <c r="K2288" s="569"/>
      <c r="L2288" s="570"/>
      <c r="M2288" s="570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  <c r="AB2288" s="573"/>
    </row>
    <row r="2289" spans="1:29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56"/>
        <v/>
      </c>
      <c r="C2289" s="349"/>
      <c r="D2289" s="349"/>
      <c r="E2289" s="583"/>
      <c r="F2289" s="279"/>
      <c r="G2289" s="348"/>
      <c r="H2289" s="507"/>
      <c r="I2289" s="340"/>
      <c r="J2289" s="340"/>
      <c r="K2289" s="569"/>
      <c r="L2289" s="570"/>
      <c r="M2289" s="570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  <c r="AB2289" s="573"/>
    </row>
    <row r="2290" spans="1:29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56"/>
        <v/>
      </c>
      <c r="C2290" s="349"/>
      <c r="D2290" s="349"/>
      <c r="E2290" s="583"/>
      <c r="F2290" s="277"/>
      <c r="G2290" s="348"/>
      <c r="H2290" s="507"/>
      <c r="I2290" s="340"/>
      <c r="J2290" s="340"/>
      <c r="K2290" s="569"/>
      <c r="L2290" s="570"/>
      <c r="M2290" s="570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  <c r="AB2290" s="573"/>
    </row>
    <row r="2291" spans="1:29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56"/>
        <v/>
      </c>
      <c r="C2291" s="349"/>
      <c r="D2291" s="349"/>
      <c r="E2291" s="583"/>
      <c r="F2291" s="277"/>
      <c r="G2291" s="348"/>
      <c r="H2291" s="507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29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56"/>
        <v/>
      </c>
      <c r="C2292" s="349"/>
      <c r="D2292" s="349"/>
      <c r="E2292" s="583"/>
      <c r="F2292" s="277"/>
      <c r="G2292" s="348"/>
      <c r="H2292" s="507"/>
      <c r="I2292" s="340"/>
      <c r="J2292" s="340"/>
      <c r="K2292" s="569"/>
      <c r="L2292" s="570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</row>
    <row r="2293" spans="1:29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56"/>
        <v/>
      </c>
      <c r="C2293" s="349"/>
      <c r="D2293" s="349"/>
      <c r="E2293" s="583"/>
      <c r="F2293" s="280"/>
      <c r="G2293" s="348"/>
      <c r="H2293" s="507"/>
      <c r="I2293" s="340"/>
      <c r="J2293" s="340"/>
      <c r="K2293" s="569"/>
      <c r="L2293" s="570"/>
      <c r="M2293" s="570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29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56"/>
        <v/>
      </c>
      <c r="C2294" s="349"/>
      <c r="D2294" s="349"/>
      <c r="E2294" s="583"/>
      <c r="F2294" s="277"/>
      <c r="G2294" s="348"/>
      <c r="H2294" s="507"/>
      <c r="I2294" s="340"/>
      <c r="J2294" s="340"/>
      <c r="K2294" s="569"/>
      <c r="L2294" s="570"/>
      <c r="M2294" s="570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  <c r="AC2294" s="573"/>
    </row>
    <row r="2295" spans="1:29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56"/>
        <v/>
      </c>
      <c r="C2295" s="349"/>
      <c r="D2295" s="349"/>
      <c r="E2295" s="583"/>
      <c r="F2295" s="279"/>
      <c r="G2295" s="348"/>
      <c r="H2295" s="507"/>
      <c r="I2295" s="340"/>
      <c r="J2295" s="340"/>
      <c r="K2295" s="569"/>
      <c r="L2295" s="570"/>
      <c r="M2295" s="570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  <c r="AC2295" s="573"/>
    </row>
    <row r="2296" spans="1:29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56"/>
        <v/>
      </c>
      <c r="C2296" s="349"/>
      <c r="D2296" s="349"/>
      <c r="E2296" s="583"/>
      <c r="F2296" s="279"/>
      <c r="G2296" s="348"/>
      <c r="H2296" s="507"/>
      <c r="I2296" s="340"/>
      <c r="J2296" s="340"/>
      <c r="K2296" s="569"/>
      <c r="L2296" s="570"/>
      <c r="M2296" s="570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  <c r="AB2296" s="573"/>
      <c r="AC2296" s="573"/>
    </row>
    <row r="2297" spans="1:29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56"/>
        <v/>
      </c>
      <c r="C2297" s="349"/>
      <c r="D2297" s="349"/>
      <c r="E2297" s="583"/>
      <c r="F2297" s="278"/>
      <c r="G2297" s="348"/>
      <c r="H2297" s="507"/>
      <c r="I2297" s="340"/>
      <c r="J2297" s="340"/>
      <c r="K2297" s="569"/>
      <c r="L2297" s="570"/>
      <c r="M2297" s="570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72"/>
      <c r="AB2297" s="573"/>
    </row>
    <row r="2298" spans="1:29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56"/>
        <v/>
      </c>
      <c r="C2298" s="349"/>
      <c r="D2298" s="349"/>
      <c r="E2298" s="583"/>
      <c r="F2298" s="279"/>
      <c r="G2298" s="348"/>
      <c r="H2298" s="507"/>
      <c r="I2298" s="340"/>
      <c r="J2298" s="340"/>
      <c r="K2298" s="569"/>
      <c r="L2298" s="570"/>
      <c r="M2298" s="570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72"/>
      <c r="AB2298" s="573"/>
    </row>
    <row r="2299" spans="1:29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56"/>
        <v/>
      </c>
      <c r="C2299" s="349"/>
      <c r="D2299" s="349"/>
      <c r="E2299" s="583"/>
      <c r="F2299" s="279"/>
      <c r="G2299" s="348"/>
      <c r="H2299" s="507"/>
      <c r="I2299" s="340"/>
      <c r="J2299" s="340"/>
      <c r="K2299" s="569"/>
      <c r="L2299" s="570"/>
      <c r="M2299" s="570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72"/>
      <c r="AB2299" s="573"/>
      <c r="AC2299" s="573"/>
    </row>
    <row r="2300" spans="1:29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56"/>
        <v/>
      </c>
      <c r="C2300" s="349"/>
      <c r="D2300" s="349"/>
      <c r="E2300" s="583"/>
      <c r="F2300" s="277"/>
      <c r="G2300" s="348"/>
      <c r="H2300" s="507"/>
      <c r="I2300" s="340"/>
      <c r="J2300" s="340"/>
      <c r="K2300" s="569"/>
      <c r="L2300" s="570"/>
      <c r="M2300" s="570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72"/>
      <c r="AB2300" s="573"/>
    </row>
    <row r="2301" spans="1:29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56"/>
        <v/>
      </c>
      <c r="C2301" s="349"/>
      <c r="D2301" s="349"/>
      <c r="E2301" s="583"/>
      <c r="F2301" s="277"/>
      <c r="G2301" s="348"/>
      <c r="H2301" s="507"/>
      <c r="I2301" s="340"/>
      <c r="J2301" s="340"/>
      <c r="K2301" s="569"/>
      <c r="L2301" s="570"/>
      <c r="M2301" s="570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72"/>
      <c r="AB2301" s="573"/>
    </row>
    <row r="2302" spans="1:29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56"/>
        <v/>
      </c>
      <c r="C2302" s="349"/>
      <c r="D2302" s="349"/>
      <c r="E2302" s="583"/>
      <c r="F2302" s="277"/>
      <c r="G2302" s="348"/>
      <c r="H2302" s="507"/>
      <c r="I2302" s="340"/>
      <c r="J2302" s="340"/>
      <c r="K2302" s="569"/>
      <c r="L2302" s="570"/>
      <c r="M2302" s="570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72"/>
      <c r="AB2302" s="573"/>
    </row>
    <row r="2303" spans="1:29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56"/>
        <v/>
      </c>
      <c r="C2303" s="349"/>
      <c r="D2303" s="349"/>
      <c r="E2303" s="583"/>
      <c r="F2303" s="277"/>
      <c r="G2303" s="348"/>
      <c r="H2303" s="507"/>
      <c r="I2303" s="593"/>
      <c r="J2303" s="340"/>
      <c r="K2303" s="569"/>
      <c r="L2303" s="570"/>
      <c r="M2303" s="570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72"/>
      <c r="AB2303" s="573"/>
    </row>
    <row r="2304" spans="1:29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56"/>
        <v/>
      </c>
      <c r="C2304" s="349"/>
      <c r="D2304" s="349"/>
      <c r="E2304" s="583"/>
      <c r="F2304" s="278"/>
      <c r="G2304" s="348"/>
      <c r="H2304" s="507"/>
      <c r="I2304" s="314"/>
      <c r="J2304" s="314"/>
      <c r="K2304" s="569"/>
      <c r="L2304" s="570"/>
      <c r="M2304" s="570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72"/>
      <c r="AB2304" s="573"/>
    </row>
    <row r="2305" spans="1:30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56"/>
        <v/>
      </c>
      <c r="C2305" s="349"/>
      <c r="D2305" s="349"/>
      <c r="E2305" s="583"/>
      <c r="F2305" s="277"/>
      <c r="G2305" s="348"/>
      <c r="H2305" s="507"/>
      <c r="I2305" s="340"/>
      <c r="J2305" s="340"/>
      <c r="K2305" s="569"/>
      <c r="L2305" s="570"/>
      <c r="M2305" s="570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72"/>
      <c r="AB2305" s="573"/>
      <c r="AC2305" s="573"/>
    </row>
    <row r="2306" spans="1:30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56"/>
        <v/>
      </c>
      <c r="C2306" s="349"/>
      <c r="D2306" s="349"/>
      <c r="E2306" s="583"/>
      <c r="F2306" s="277"/>
      <c r="G2306" s="348"/>
      <c r="H2306" s="507"/>
      <c r="I2306" s="340"/>
      <c r="J2306" s="340"/>
      <c r="K2306" s="569"/>
      <c r="L2306" s="570"/>
      <c r="M2306" s="570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72"/>
      <c r="AB2306" s="573"/>
    </row>
    <row r="2307" spans="1:30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56"/>
        <v/>
      </c>
      <c r="C2307" s="349"/>
      <c r="D2307" s="349"/>
      <c r="E2307" s="583"/>
      <c r="F2307" s="277"/>
      <c r="G2307" s="348"/>
      <c r="H2307" s="507"/>
      <c r="I2307" s="340"/>
      <c r="J2307" s="340"/>
      <c r="K2307" s="569"/>
      <c r="L2307" s="570"/>
      <c r="M2307" s="570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72"/>
      <c r="AB2307" s="573"/>
    </row>
    <row r="2308" spans="1:30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56"/>
        <v/>
      </c>
      <c r="C2308" s="349"/>
      <c r="D2308" s="349"/>
      <c r="E2308" s="583"/>
      <c r="F2308" s="277"/>
      <c r="G2308" s="348"/>
      <c r="H2308" s="507"/>
      <c r="I2308" s="340"/>
      <c r="J2308" s="340"/>
      <c r="K2308" s="569"/>
      <c r="L2308" s="570"/>
      <c r="M2308" s="570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72"/>
      <c r="AB2308" s="573"/>
      <c r="AC2308" s="573"/>
      <c r="AD2308" s="573"/>
    </row>
    <row r="2309" spans="1:30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56"/>
        <v/>
      </c>
      <c r="C2309" s="349"/>
      <c r="D2309" s="349"/>
      <c r="E2309" s="583"/>
      <c r="F2309" s="279"/>
      <c r="G2309" s="348"/>
      <c r="H2309" s="507"/>
      <c r="I2309" s="340"/>
      <c r="J2309" s="340"/>
      <c r="K2309" s="569"/>
      <c r="L2309" s="570"/>
      <c r="M2309" s="570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72"/>
      <c r="AB2309" s="573"/>
      <c r="AD2309" s="573"/>
    </row>
    <row r="2310" spans="1:30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56"/>
        <v/>
      </c>
      <c r="C2310" s="349"/>
      <c r="D2310" s="349"/>
      <c r="E2310" s="583"/>
      <c r="F2310" s="279"/>
      <c r="G2310" s="348"/>
      <c r="H2310" s="507"/>
      <c r="I2310" s="340"/>
      <c r="J2310" s="340"/>
      <c r="K2310" s="569"/>
      <c r="L2310" s="570"/>
      <c r="M2310" s="570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72"/>
      <c r="AB2310" s="573"/>
    </row>
    <row r="2311" spans="1:30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56"/>
        <v/>
      </c>
      <c r="C2311" s="349"/>
      <c r="D2311" s="349"/>
      <c r="E2311" s="583"/>
      <c r="F2311" s="277"/>
      <c r="G2311" s="348"/>
      <c r="H2311" s="507"/>
      <c r="I2311" s="588"/>
      <c r="J2311" s="588"/>
      <c r="K2311" s="569"/>
      <c r="L2311" s="570"/>
      <c r="M2311" s="570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72"/>
      <c r="AB2311" s="573"/>
      <c r="AD2311" s="573"/>
    </row>
    <row r="2312" spans="1:30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56"/>
        <v/>
      </c>
      <c r="C2312" s="349"/>
      <c r="D2312" s="349"/>
      <c r="E2312" s="583"/>
      <c r="F2312" s="279"/>
      <c r="G2312" s="348"/>
      <c r="H2312" s="507"/>
      <c r="I2312" s="340"/>
      <c r="J2312" s="340"/>
      <c r="K2312" s="569"/>
      <c r="L2312" s="570"/>
      <c r="M2312" s="570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</row>
    <row r="2313" spans="1:30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56"/>
        <v/>
      </c>
      <c r="C2313" s="349"/>
      <c r="D2313" s="349"/>
      <c r="E2313" s="583"/>
      <c r="F2313" s="277"/>
      <c r="G2313" s="348"/>
      <c r="H2313" s="507"/>
      <c r="I2313" s="340"/>
      <c r="J2313" s="340"/>
      <c r="K2313" s="569"/>
      <c r="L2313" s="570"/>
      <c r="M2313" s="570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  <c r="AC2313" s="573"/>
    </row>
    <row r="2314" spans="1:30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56"/>
        <v/>
      </c>
      <c r="C2314" s="349"/>
      <c r="D2314" s="349"/>
      <c r="E2314" s="583"/>
      <c r="F2314" s="278"/>
      <c r="G2314" s="348"/>
      <c r="H2314" s="507"/>
      <c r="I2314" s="340"/>
      <c r="J2314" s="340"/>
      <c r="K2314" s="569"/>
      <c r="L2314" s="570"/>
      <c r="M2314" s="570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B2314" s="573"/>
    </row>
    <row r="2315" spans="1:30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56"/>
        <v/>
      </c>
      <c r="C2315" s="349"/>
      <c r="D2315" s="349"/>
      <c r="E2315" s="583"/>
      <c r="F2315" s="279"/>
      <c r="G2315" s="348"/>
      <c r="H2315" s="507"/>
      <c r="I2315" s="340"/>
      <c r="J2315" s="340"/>
      <c r="K2315" s="569"/>
      <c r="L2315" s="570"/>
      <c r="M2315" s="570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30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56"/>
        <v/>
      </c>
      <c r="C2316" s="349"/>
      <c r="D2316" s="349"/>
      <c r="E2316" s="583"/>
      <c r="F2316" s="279"/>
      <c r="G2316" s="348"/>
      <c r="H2316" s="507"/>
      <c r="I2316" s="340"/>
      <c r="J2316" s="340"/>
      <c r="K2316" s="569"/>
      <c r="L2316" s="570"/>
      <c r="M2316" s="570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  <c r="AD2316" s="573"/>
    </row>
    <row r="2317" spans="1:30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56"/>
        <v/>
      </c>
      <c r="C2317" s="349"/>
      <c r="D2317" s="349"/>
      <c r="E2317" s="583"/>
      <c r="F2317" s="280"/>
      <c r="G2317" s="348"/>
      <c r="H2317" s="507"/>
      <c r="I2317" s="340"/>
      <c r="J2317" s="340"/>
      <c r="K2317" s="569"/>
      <c r="L2317" s="570"/>
      <c r="M2317" s="570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</row>
    <row r="2318" spans="1:30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56"/>
        <v/>
      </c>
      <c r="C2318" s="349"/>
      <c r="D2318" s="349"/>
      <c r="E2318" s="583"/>
      <c r="F2318" s="278"/>
      <c r="G2318" s="348"/>
      <c r="H2318" s="507"/>
      <c r="I2318" s="340"/>
      <c r="J2318" s="340"/>
      <c r="K2318" s="569"/>
      <c r="L2318" s="570"/>
      <c r="M2318" s="570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30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56"/>
        <v/>
      </c>
      <c r="C2319" s="349"/>
      <c r="D2319" s="349"/>
      <c r="E2319" s="583"/>
      <c r="F2319" s="279"/>
      <c r="G2319" s="348"/>
      <c r="H2319" s="507"/>
      <c r="I2319" s="340"/>
      <c r="J2319" s="340"/>
      <c r="K2319" s="569"/>
      <c r="L2319" s="570"/>
      <c r="M2319" s="570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</row>
    <row r="2320" spans="1:30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56"/>
        <v/>
      </c>
      <c r="C2320" s="349"/>
      <c r="D2320" s="574"/>
      <c r="E2320" s="310"/>
      <c r="F2320" s="279"/>
      <c r="G2320" s="348"/>
      <c r="H2320" s="507"/>
      <c r="I2320" s="340"/>
      <c r="J2320" s="340"/>
      <c r="K2320" s="569"/>
      <c r="L2320" s="571"/>
      <c r="M2320" s="571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</row>
    <row r="2321" spans="1:28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56"/>
        <v/>
      </c>
      <c r="C2321" s="349"/>
      <c r="D2321" s="574"/>
      <c r="E2321" s="310"/>
      <c r="F2321" s="277"/>
      <c r="G2321" s="348"/>
      <c r="H2321" s="507"/>
      <c r="I2321" s="580"/>
      <c r="J2321" s="340"/>
      <c r="K2321" s="569"/>
      <c r="L2321" s="571"/>
      <c r="M2321" s="571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</row>
    <row r="2322" spans="1:28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56"/>
        <v/>
      </c>
      <c r="C2322" s="349"/>
      <c r="D2322" s="574"/>
      <c r="E2322" s="310"/>
      <c r="F2322" s="277"/>
      <c r="G2322" s="348"/>
      <c r="H2322" s="506"/>
      <c r="I2322" s="340"/>
      <c r="J2322" s="340"/>
      <c r="K2322" s="569"/>
      <c r="L2322" s="571"/>
      <c r="M2322" s="571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</row>
    <row r="2323" spans="1:28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ref="B2323:B2389" si="157">IF(C2323&lt;&gt;"",MONTH(C2323),"")</f>
        <v/>
      </c>
      <c r="C2323" s="349"/>
      <c r="D2323" s="574"/>
      <c r="E2323" s="310"/>
      <c r="F2323" s="277"/>
      <c r="G2323" s="348"/>
      <c r="H2323" s="506"/>
      <c r="I2323" s="340"/>
      <c r="J2323" s="340"/>
      <c r="K2323" s="569"/>
      <c r="L2323" s="571"/>
      <c r="M2323" s="571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</row>
    <row r="2324" spans="1:28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57"/>
        <v/>
      </c>
      <c r="C2324" s="349"/>
      <c r="D2324" s="574"/>
      <c r="E2324" s="310"/>
      <c r="F2324" s="277"/>
      <c r="G2324" s="575"/>
      <c r="H2324" s="507"/>
      <c r="I2324" s="340"/>
      <c r="J2324" s="340"/>
      <c r="K2324" s="569"/>
      <c r="L2324" s="571"/>
      <c r="M2324" s="571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</row>
    <row r="2325" spans="1:28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57"/>
        <v/>
      </c>
      <c r="C2325" s="349"/>
      <c r="D2325" s="574"/>
      <c r="E2325" s="310"/>
      <c r="F2325" s="277"/>
      <c r="G2325" s="575"/>
      <c r="H2325" s="507"/>
      <c r="I2325" s="340"/>
      <c r="J2325" s="340"/>
      <c r="K2325" s="569"/>
      <c r="L2325" s="571"/>
      <c r="M2325" s="571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</row>
    <row r="2326" spans="1:28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57"/>
        <v/>
      </c>
      <c r="C2326" s="349"/>
      <c r="D2326" s="574"/>
      <c r="E2326" s="583"/>
      <c r="F2326" s="279"/>
      <c r="G2326" s="348"/>
      <c r="H2326" s="507"/>
      <c r="I2326" s="340"/>
      <c r="J2326" s="340"/>
      <c r="K2326" s="569"/>
      <c r="L2326" s="570"/>
      <c r="M2326" s="570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  <c r="AB2326" s="573"/>
    </row>
    <row r="2327" spans="1:28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57"/>
        <v/>
      </c>
      <c r="C2327" s="349"/>
      <c r="D2327" s="574"/>
      <c r="E2327" s="583"/>
      <c r="F2327" s="279"/>
      <c r="G2327" s="348"/>
      <c r="H2327" s="507"/>
      <c r="I2327" s="340"/>
      <c r="J2327" s="340"/>
      <c r="K2327" s="569"/>
      <c r="L2327" s="571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</row>
    <row r="2328" spans="1:28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57"/>
        <v/>
      </c>
      <c r="C2328" s="349"/>
      <c r="D2328" s="574"/>
      <c r="E2328" s="310"/>
      <c r="F2328" s="277"/>
      <c r="G2328" s="575"/>
      <c r="H2328" s="507"/>
      <c r="I2328" s="340"/>
      <c r="J2328" s="340"/>
      <c r="K2328" s="569"/>
      <c r="L2328" s="576"/>
      <c r="M2328" s="576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  <c r="AB2328" s="573"/>
    </row>
    <row r="2329" spans="1:28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57"/>
        <v/>
      </c>
      <c r="C2329" s="349"/>
      <c r="D2329" s="574"/>
      <c r="E2329" s="310"/>
      <c r="F2329" s="277"/>
      <c r="G2329" s="575"/>
      <c r="H2329" s="507"/>
      <c r="I2329" s="340"/>
      <c r="J2329" s="340"/>
      <c r="K2329" s="569"/>
      <c r="L2329" s="576"/>
      <c r="M2329" s="576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  <c r="AB2329" s="573"/>
    </row>
    <row r="2330" spans="1:28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57"/>
        <v/>
      </c>
      <c r="C2330" s="349"/>
      <c r="D2330" s="574"/>
      <c r="E2330" s="310"/>
      <c r="F2330" s="277"/>
      <c r="G2330" s="575"/>
      <c r="H2330" s="507"/>
      <c r="I2330" s="340"/>
      <c r="J2330" s="340"/>
      <c r="K2330" s="569"/>
      <c r="L2330" s="576"/>
      <c r="M2330" s="576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  <c r="AB2330" s="573"/>
    </row>
    <row r="2331" spans="1:28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si="157"/>
        <v/>
      </c>
      <c r="C2331" s="349"/>
      <c r="D2331" s="574"/>
      <c r="E2331" s="310"/>
      <c r="F2331" s="277"/>
      <c r="G2331" s="575"/>
      <c r="H2331" s="507"/>
      <c r="I2331" s="340"/>
      <c r="J2331" s="340"/>
      <c r="K2331" s="569"/>
      <c r="L2331" s="576"/>
      <c r="M2331" s="576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  <c r="AB2331" s="573"/>
    </row>
    <row r="2332" spans="1:28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57"/>
        <v/>
      </c>
      <c r="C2332" s="349"/>
      <c r="D2332" s="574"/>
      <c r="E2332" s="310"/>
      <c r="F2332" s="277"/>
      <c r="G2332" s="575"/>
      <c r="H2332" s="507"/>
      <c r="I2332" s="340"/>
      <c r="J2332" s="340"/>
      <c r="K2332" s="569"/>
      <c r="L2332" s="571"/>
      <c r="M2332" s="576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</row>
    <row r="2333" spans="1:28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57"/>
        <v/>
      </c>
      <c r="C2333" s="349"/>
      <c r="D2333" s="574"/>
      <c r="E2333" s="310"/>
      <c r="F2333" s="279"/>
      <c r="G2333" s="348"/>
      <c r="H2333" s="507"/>
      <c r="I2333" s="340"/>
      <c r="J2333" s="340"/>
      <c r="K2333" s="569"/>
      <c r="L2333" s="571"/>
      <c r="M2333" s="571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</row>
    <row r="2334" spans="1:28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 t="shared" si="157"/>
        <v/>
      </c>
      <c r="C2334" s="349"/>
      <c r="D2334" s="574"/>
      <c r="E2334" s="310"/>
      <c r="F2334" s="279"/>
      <c r="G2334" s="348"/>
      <c r="H2334" s="507"/>
      <c r="I2334" s="340"/>
      <c r="J2334" s="340"/>
      <c r="K2334" s="569"/>
      <c r="L2334" s="571"/>
      <c r="M2334" s="571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</row>
    <row r="2335" spans="1:28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 t="shared" si="157"/>
        <v/>
      </c>
      <c r="C2335" s="349"/>
      <c r="D2335" s="574"/>
      <c r="E2335" s="310"/>
      <c r="F2335" s="277"/>
      <c r="G2335" s="348"/>
      <c r="H2335" s="507"/>
      <c r="I2335" s="580"/>
      <c r="J2335" s="340"/>
      <c r="K2335" s="569"/>
      <c r="L2335" s="571"/>
      <c r="M2335" s="571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</row>
    <row r="2336" spans="1:28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 t="shared" si="157"/>
        <v/>
      </c>
      <c r="C2336" s="349"/>
      <c r="D2336" s="574"/>
      <c r="E2336" s="310"/>
      <c r="F2336" s="277"/>
      <c r="G2336" s="348"/>
      <c r="H2336" s="506"/>
      <c r="I2336" s="580"/>
      <c r="J2336" s="340"/>
      <c r="K2336" s="569"/>
      <c r="L2336" s="571"/>
      <c r="M2336" s="571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</row>
    <row r="2337" spans="1:28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57"/>
        <v/>
      </c>
      <c r="C2337" s="349"/>
      <c r="D2337" s="574"/>
      <c r="E2337" s="310"/>
      <c r="F2337" s="277"/>
      <c r="G2337" s="348"/>
      <c r="H2337" s="507"/>
      <c r="I2337" s="580"/>
      <c r="J2337" s="340"/>
      <c r="K2337" s="569"/>
      <c r="L2337" s="571"/>
      <c r="M2337" s="571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</row>
    <row r="2338" spans="1:28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57"/>
        <v/>
      </c>
      <c r="C2338" s="349"/>
      <c r="D2338" s="349"/>
      <c r="E2338" s="310"/>
      <c r="F2338" s="277"/>
      <c r="G2338" s="348"/>
      <c r="H2338" s="506"/>
      <c r="I2338" s="340"/>
      <c r="J2338" s="340"/>
      <c r="K2338" s="569"/>
      <c r="L2338" s="571"/>
      <c r="M2338" s="571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</row>
    <row r="2339" spans="1:28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57"/>
        <v/>
      </c>
      <c r="C2339" s="349"/>
      <c r="D2339" s="349"/>
      <c r="E2339" s="310"/>
      <c r="F2339" s="277"/>
      <c r="G2339" s="348"/>
      <c r="H2339" s="507"/>
      <c r="I2339" s="340"/>
      <c r="J2339" s="340"/>
      <c r="K2339" s="569"/>
      <c r="L2339" s="571"/>
      <c r="M2339" s="571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</row>
    <row r="2340" spans="1:28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57"/>
        <v/>
      </c>
      <c r="C2340" s="349"/>
      <c r="D2340" s="349"/>
      <c r="E2340" s="583"/>
      <c r="F2340" s="279"/>
      <c r="G2340" s="348"/>
      <c r="H2340" s="507"/>
      <c r="I2340" s="340"/>
      <c r="J2340" s="340"/>
      <c r="K2340" s="579"/>
      <c r="L2340" s="570"/>
      <c r="M2340" s="576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  <c r="AB2340" s="573"/>
    </row>
    <row r="2341" spans="1:28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57"/>
        <v/>
      </c>
      <c r="C2341" s="349"/>
      <c r="D2341" s="349"/>
      <c r="E2341" s="583"/>
      <c r="F2341" s="279"/>
      <c r="G2341" s="348"/>
      <c r="H2341" s="507"/>
      <c r="I2341" s="340"/>
      <c r="J2341" s="340"/>
      <c r="K2341" s="579"/>
      <c r="L2341" s="571"/>
      <c r="M2341" s="576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  <c r="AB2341" s="573"/>
    </row>
    <row r="2342" spans="1:28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57"/>
        <v/>
      </c>
      <c r="C2342" s="349"/>
      <c r="D2342" s="574"/>
      <c r="E2342" s="310"/>
      <c r="F2342" s="279"/>
      <c r="G2342" s="348"/>
      <c r="H2342" s="506"/>
      <c r="I2342" s="340"/>
      <c r="J2342" s="340"/>
      <c r="K2342" s="569"/>
      <c r="L2342" s="571"/>
      <c r="M2342" s="571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</row>
    <row r="2343" spans="1:28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57"/>
        <v/>
      </c>
      <c r="C2343" s="349"/>
      <c r="D2343" s="574"/>
      <c r="E2343" s="310"/>
      <c r="F2343" s="277"/>
      <c r="G2343" s="348"/>
      <c r="H2343" s="507"/>
      <c r="I2343" s="580"/>
      <c r="J2343" s="340"/>
      <c r="K2343" s="569"/>
      <c r="L2343" s="571"/>
      <c r="M2343" s="571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</row>
    <row r="2344" spans="1:28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57"/>
        <v/>
      </c>
      <c r="C2344" s="349"/>
      <c r="D2344" s="574"/>
      <c r="E2344" s="310"/>
      <c r="F2344" s="280"/>
      <c r="G2344" s="575"/>
      <c r="H2344" s="507"/>
      <c r="I2344" s="340"/>
      <c r="J2344" s="340"/>
      <c r="K2344" s="569"/>
      <c r="L2344" s="576"/>
      <c r="M2344" s="576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  <c r="AB2344" s="573"/>
    </row>
    <row r="2345" spans="1:28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57"/>
        <v/>
      </c>
      <c r="C2345" s="349"/>
      <c r="D2345" s="574"/>
      <c r="E2345" s="310"/>
      <c r="F2345" s="280"/>
      <c r="G2345" s="575"/>
      <c r="H2345" s="507"/>
      <c r="I2345" s="340"/>
      <c r="J2345" s="340"/>
      <c r="K2345" s="569"/>
      <c r="L2345" s="576"/>
      <c r="M2345" s="576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  <c r="AB2345" s="573"/>
    </row>
    <row r="2346" spans="1:28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57"/>
        <v/>
      </c>
      <c r="C2346" s="349"/>
      <c r="D2346" s="574"/>
      <c r="E2346" s="310"/>
      <c r="F2346" s="280"/>
      <c r="G2346" s="575"/>
      <c r="H2346" s="507"/>
      <c r="I2346" s="340"/>
      <c r="J2346" s="340"/>
      <c r="K2346" s="569"/>
      <c r="L2346" s="576"/>
      <c r="M2346" s="576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  <c r="AB2346" s="573"/>
    </row>
    <row r="2347" spans="1:28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57"/>
        <v/>
      </c>
      <c r="C2347" s="349"/>
      <c r="D2347" s="574"/>
      <c r="E2347" s="310"/>
      <c r="F2347" s="280"/>
      <c r="G2347" s="575"/>
      <c r="H2347" s="507"/>
      <c r="I2347" s="340"/>
      <c r="J2347" s="340"/>
      <c r="K2347" s="569"/>
      <c r="L2347" s="576"/>
      <c r="M2347" s="576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  <c r="AB2347" s="573"/>
    </row>
    <row r="2348" spans="1:28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57"/>
        <v/>
      </c>
      <c r="C2348" s="349"/>
      <c r="D2348" s="574"/>
      <c r="E2348" s="310"/>
      <c r="F2348" s="280"/>
      <c r="G2348" s="575"/>
      <c r="H2348" s="507"/>
      <c r="I2348" s="340"/>
      <c r="J2348" s="340"/>
      <c r="K2348" s="569"/>
      <c r="L2348" s="576"/>
      <c r="M2348" s="576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28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57"/>
        <v/>
      </c>
      <c r="C2349" s="349"/>
      <c r="D2349" s="574"/>
      <c r="E2349" s="310"/>
      <c r="F2349" s="280"/>
      <c r="G2349" s="575"/>
      <c r="H2349" s="507"/>
      <c r="I2349" s="340"/>
      <c r="J2349" s="340"/>
      <c r="K2349" s="569"/>
      <c r="L2349" s="576"/>
      <c r="M2349" s="576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28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57"/>
        <v/>
      </c>
      <c r="C2350" s="349"/>
      <c r="D2350" s="574"/>
      <c r="E2350" s="310"/>
      <c r="F2350" s="280"/>
      <c r="G2350" s="575"/>
      <c r="H2350" s="507"/>
      <c r="I2350" s="340"/>
      <c r="J2350" s="340"/>
      <c r="K2350" s="569"/>
      <c r="L2350" s="576"/>
      <c r="M2350" s="576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  <c r="AB2350" s="573"/>
    </row>
    <row r="2351" spans="1:28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57"/>
        <v/>
      </c>
      <c r="C2351" s="349"/>
      <c r="D2351" s="574"/>
      <c r="E2351" s="310"/>
      <c r="F2351" s="280"/>
      <c r="G2351" s="575"/>
      <c r="H2351" s="507"/>
      <c r="I2351" s="340"/>
      <c r="J2351" s="340"/>
      <c r="K2351" s="569"/>
      <c r="L2351" s="576"/>
      <c r="M2351" s="576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  <c r="AB2351" s="573"/>
    </row>
    <row r="2352" spans="1:28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57"/>
        <v/>
      </c>
      <c r="C2352" s="349"/>
      <c r="D2352" s="574"/>
      <c r="E2352" s="310"/>
      <c r="F2352" s="278"/>
      <c r="G2352" s="575"/>
      <c r="H2352" s="507"/>
      <c r="I2352" s="340"/>
      <c r="J2352" s="340"/>
      <c r="K2352" s="569"/>
      <c r="L2352" s="576"/>
      <c r="M2352" s="576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  <c r="AB2352" s="573"/>
    </row>
    <row r="2353" spans="1:30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57"/>
        <v/>
      </c>
      <c r="C2353" s="349"/>
      <c r="D2353" s="574"/>
      <c r="E2353" s="310"/>
      <c r="F2353" s="280"/>
      <c r="G2353" s="575"/>
      <c r="H2353" s="507"/>
      <c r="I2353" s="340"/>
      <c r="J2353" s="340"/>
      <c r="K2353" s="569"/>
      <c r="L2353" s="576"/>
      <c r="M2353" s="576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  <c r="AB2353" s="573"/>
    </row>
    <row r="2354" spans="1:30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57"/>
        <v/>
      </c>
      <c r="C2354" s="349"/>
      <c r="D2354" s="574"/>
      <c r="E2354" s="310"/>
      <c r="F2354" s="280"/>
      <c r="G2354" s="575"/>
      <c r="H2354" s="507"/>
      <c r="I2354" s="340"/>
      <c r="J2354" s="340"/>
      <c r="K2354" s="569"/>
      <c r="L2354" s="571"/>
      <c r="M2354" s="576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  <c r="AB2354" s="573"/>
    </row>
    <row r="2355" spans="1:30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si="157"/>
        <v/>
      </c>
      <c r="C2355" s="349"/>
      <c r="D2355" s="349"/>
      <c r="E2355" s="583"/>
      <c r="F2355" s="278"/>
      <c r="G2355" s="348"/>
      <c r="H2355" s="508"/>
      <c r="I2355" s="340"/>
      <c r="J2355" s="340"/>
      <c r="K2355" s="569"/>
      <c r="L2355" s="570"/>
      <c r="M2355" s="570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  <c r="AB2355" s="573"/>
    </row>
    <row r="2356" spans="1:30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57"/>
        <v/>
      </c>
      <c r="C2356" s="349"/>
      <c r="D2356" s="349"/>
      <c r="E2356" s="583"/>
      <c r="F2356" s="279"/>
      <c r="G2356" s="348"/>
      <c r="H2356" s="508"/>
      <c r="I2356" s="340"/>
      <c r="J2356" s="340"/>
      <c r="K2356" s="569"/>
      <c r="L2356" s="570"/>
      <c r="M2356" s="570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  <c r="AB2356" s="573"/>
    </row>
    <row r="2357" spans="1:30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57"/>
        <v/>
      </c>
      <c r="C2357" s="349"/>
      <c r="D2357" s="349"/>
      <c r="E2357" s="583"/>
      <c r="F2357" s="279"/>
      <c r="G2357" s="348"/>
      <c r="H2357" s="508"/>
      <c r="I2357" s="340"/>
      <c r="J2357" s="340"/>
      <c r="K2357" s="569"/>
      <c r="L2357" s="570"/>
      <c r="M2357" s="570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  <c r="AB2357" s="573"/>
    </row>
    <row r="2358" spans="1:30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57"/>
        <v/>
      </c>
      <c r="C2358" s="349"/>
      <c r="D2358" s="574"/>
      <c r="E2358" s="310"/>
      <c r="F2358" s="279"/>
      <c r="G2358" s="348"/>
      <c r="H2358" s="507"/>
      <c r="I2358" s="580"/>
      <c r="J2358" s="340"/>
      <c r="K2358" s="569"/>
      <c r="L2358" s="571"/>
      <c r="M2358" s="571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</row>
    <row r="2359" spans="1:30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57"/>
        <v/>
      </c>
      <c r="C2359" s="349"/>
      <c r="D2359" s="574"/>
      <c r="E2359" s="310"/>
      <c r="F2359" s="279"/>
      <c r="G2359" s="348"/>
      <c r="H2359" s="506"/>
      <c r="I2359" s="580"/>
      <c r="J2359" s="340"/>
      <c r="K2359" s="569"/>
      <c r="L2359" s="571"/>
      <c r="M2359" s="571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</row>
    <row r="2360" spans="1:30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57"/>
        <v/>
      </c>
      <c r="C2360" s="349"/>
      <c r="D2360" s="574"/>
      <c r="E2360" s="310"/>
      <c r="F2360" s="277"/>
      <c r="G2360" s="348"/>
      <c r="H2360" s="507"/>
      <c r="I2360" s="580"/>
      <c r="J2360" s="340"/>
      <c r="K2360" s="569"/>
      <c r="L2360" s="571"/>
      <c r="M2360" s="571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</row>
    <row r="2361" spans="1:30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57"/>
        <v/>
      </c>
      <c r="C2361" s="349"/>
      <c r="D2361" s="574"/>
      <c r="E2361" s="310"/>
      <c r="F2361" s="277"/>
      <c r="G2361" s="348"/>
      <c r="H2361" s="507"/>
      <c r="I2361" s="580"/>
      <c r="J2361" s="340"/>
      <c r="K2361" s="569"/>
      <c r="L2361" s="571"/>
      <c r="M2361" s="571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</row>
    <row r="2362" spans="1:30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57"/>
        <v/>
      </c>
      <c r="C2362" s="349"/>
      <c r="D2362" s="349"/>
      <c r="E2362" s="583"/>
      <c r="F2362" s="278"/>
      <c r="G2362" s="348"/>
      <c r="H2362" s="506"/>
      <c r="I2362" s="340"/>
      <c r="J2362" s="340"/>
      <c r="K2362" s="569"/>
      <c r="L2362" s="570"/>
      <c r="M2362" s="570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  <c r="AB2362" s="573"/>
      <c r="AD2362" s="573"/>
    </row>
    <row r="2363" spans="1:30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57"/>
        <v/>
      </c>
      <c r="C2363" s="349"/>
      <c r="D2363" s="349"/>
      <c r="E2363" s="583"/>
      <c r="F2363" s="278"/>
      <c r="G2363" s="348"/>
      <c r="H2363" s="506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  <c r="AB2363" s="573"/>
    </row>
    <row r="2364" spans="1:30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57"/>
        <v/>
      </c>
      <c r="C2364" s="349"/>
      <c r="D2364" s="349"/>
      <c r="E2364" s="583"/>
      <c r="F2364" s="278"/>
      <c r="G2364" s="348"/>
      <c r="H2364" s="506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  <c r="AB2364" s="573"/>
    </row>
    <row r="2365" spans="1:30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57"/>
        <v/>
      </c>
      <c r="C2365" s="349"/>
      <c r="D2365" s="349"/>
      <c r="E2365" s="583"/>
      <c r="F2365" s="278"/>
      <c r="G2365" s="348"/>
      <c r="H2365" s="506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  <c r="AB2365" s="573"/>
      <c r="AD2365" s="573"/>
    </row>
    <row r="2366" spans="1:30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57"/>
        <v/>
      </c>
      <c r="C2366" s="349"/>
      <c r="D2366" s="349"/>
      <c r="E2366" s="583"/>
      <c r="F2366" s="279"/>
      <c r="G2366" s="348"/>
      <c r="H2366" s="506"/>
      <c r="I2366" s="340"/>
      <c r="J2366" s="340"/>
      <c r="K2366" s="569"/>
      <c r="L2366" s="570"/>
      <c r="M2366" s="570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  <c r="AB2366" s="573"/>
    </row>
    <row r="2367" spans="1:30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57"/>
        <v/>
      </c>
      <c r="C2367" s="349"/>
      <c r="D2367" s="574"/>
      <c r="E2367" s="310"/>
      <c r="F2367" s="279"/>
      <c r="G2367" s="348"/>
      <c r="H2367" s="507"/>
      <c r="I2367" s="580"/>
      <c r="J2367" s="340"/>
      <c r="K2367" s="569"/>
      <c r="L2367" s="571"/>
      <c r="M2367" s="571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</row>
    <row r="2368" spans="1:30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57"/>
        <v/>
      </c>
      <c r="C2368" s="349"/>
      <c r="D2368" s="574"/>
      <c r="E2368" s="310"/>
      <c r="F2368" s="277"/>
      <c r="G2368" s="348"/>
      <c r="H2368" s="506"/>
      <c r="I2368" s="580"/>
      <c r="J2368" s="340"/>
      <c r="K2368" s="569"/>
      <c r="L2368" s="571"/>
      <c r="M2368" s="571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</row>
    <row r="2369" spans="1:30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>IF(C2369&lt;&gt;"",MONTH(C2369),"")</f>
        <v/>
      </c>
      <c r="C2369" s="349"/>
      <c r="D2369" s="574"/>
      <c r="E2369" s="310"/>
      <c r="F2369" s="277"/>
      <c r="G2369" s="348"/>
      <c r="H2369" s="506"/>
      <c r="I2369" s="580"/>
      <c r="J2369" s="340"/>
      <c r="K2369" s="569"/>
      <c r="L2369" s="571"/>
      <c r="M2369" s="571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</row>
    <row r="2370" spans="1:30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>IF(C2370&lt;&gt;"",MONTH(C2370),"")</f>
        <v/>
      </c>
      <c r="C2370" s="349"/>
      <c r="D2370" s="574"/>
      <c r="E2370" s="310"/>
      <c r="F2370" s="277"/>
      <c r="G2370" s="348"/>
      <c r="H2370" s="506"/>
      <c r="I2370" s="580"/>
      <c r="J2370" s="340"/>
      <c r="K2370" s="569"/>
      <c r="L2370" s="571"/>
      <c r="M2370" s="571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</row>
    <row r="2371" spans="1:30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>IF(C2371&lt;&gt;"",MONTH(C2371),"")</f>
        <v/>
      </c>
      <c r="C2371" s="349"/>
      <c r="D2371" s="574"/>
      <c r="E2371" s="310"/>
      <c r="F2371" s="277"/>
      <c r="G2371" s="348"/>
      <c r="H2371" s="506"/>
      <c r="I2371" s="580"/>
      <c r="J2371" s="340"/>
      <c r="K2371" s="569"/>
      <c r="L2371" s="571"/>
      <c r="M2371" s="571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</row>
    <row r="2372" spans="1:30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57"/>
        <v/>
      </c>
      <c r="C2372" s="349"/>
      <c r="D2372" s="349"/>
      <c r="E2372" s="310"/>
      <c r="F2372" s="277"/>
      <c r="G2372" s="348"/>
      <c r="H2372" s="506"/>
      <c r="I2372" s="340"/>
      <c r="J2372" s="340"/>
      <c r="K2372" s="569"/>
      <c r="L2372" s="571"/>
      <c r="M2372" s="571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</row>
    <row r="2373" spans="1:30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57"/>
        <v/>
      </c>
      <c r="C2373" s="349"/>
      <c r="D2373" s="349"/>
      <c r="E2373" s="583"/>
      <c r="F2373" s="278"/>
      <c r="G2373" s="348"/>
      <c r="H2373" s="507"/>
      <c r="I2373" s="340"/>
      <c r="J2373" s="340"/>
      <c r="K2373" s="569"/>
      <c r="L2373" s="570"/>
      <c r="M2373" s="570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</row>
    <row r="2374" spans="1:30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57"/>
        <v/>
      </c>
      <c r="C2374" s="349"/>
      <c r="D2374" s="349"/>
      <c r="E2374" s="583"/>
      <c r="F2374" s="278"/>
      <c r="G2374" s="348"/>
      <c r="H2374" s="507"/>
      <c r="I2374" s="340"/>
      <c r="J2374" s="340"/>
      <c r="K2374" s="569"/>
      <c r="L2374" s="570"/>
      <c r="M2374" s="570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  <c r="AB2374" s="573"/>
      <c r="AD2374" s="573"/>
    </row>
    <row r="2375" spans="1:30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57"/>
        <v/>
      </c>
      <c r="C2375" s="349"/>
      <c r="D2375" s="349"/>
      <c r="E2375" s="583"/>
      <c r="F2375" s="278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  <c r="AB2375" s="573"/>
    </row>
    <row r="2376" spans="1:30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57"/>
        <v/>
      </c>
      <c r="C2376" s="349"/>
      <c r="D2376" s="349"/>
      <c r="E2376" s="583"/>
      <c r="F2376" s="278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  <c r="AB2376" s="573"/>
    </row>
    <row r="2377" spans="1:30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 t="shared" si="157"/>
        <v/>
      </c>
      <c r="C2377" s="349"/>
      <c r="D2377" s="349"/>
      <c r="E2377" s="583"/>
      <c r="F2377" s="279"/>
      <c r="G2377" s="348"/>
      <c r="H2377" s="507"/>
      <c r="I2377" s="340"/>
      <c r="J2377" s="340"/>
      <c r="K2377" s="569"/>
      <c r="L2377" s="570"/>
      <c r="M2377" s="570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  <c r="AB2377" s="573"/>
      <c r="AD2377" s="573"/>
    </row>
    <row r="2378" spans="1:30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 t="shared" si="157"/>
        <v/>
      </c>
      <c r="C2378" s="349"/>
      <c r="D2378" s="574"/>
      <c r="E2378" s="310"/>
      <c r="F2378" s="279"/>
      <c r="G2378" s="348"/>
      <c r="H2378" s="507"/>
      <c r="I2378" s="580"/>
      <c r="J2378" s="340"/>
      <c r="K2378" s="569"/>
      <c r="L2378" s="571"/>
      <c r="M2378" s="571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</row>
    <row r="2379" spans="1:30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 t="shared" si="157"/>
        <v/>
      </c>
      <c r="C2379" s="349"/>
      <c r="D2379" s="574"/>
      <c r="E2379" s="310"/>
      <c r="F2379" s="277"/>
      <c r="G2379" s="348"/>
      <c r="H2379" s="507"/>
      <c r="I2379" s="580"/>
      <c r="J2379" s="340"/>
      <c r="K2379" s="569"/>
      <c r="L2379" s="571"/>
      <c r="M2379" s="571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</row>
    <row r="2380" spans="1:30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57"/>
        <v/>
      </c>
      <c r="C2380" s="349"/>
      <c r="D2380" s="574"/>
      <c r="E2380" s="310"/>
      <c r="F2380" s="277"/>
      <c r="G2380" s="348"/>
      <c r="H2380" s="506"/>
      <c r="I2380" s="340"/>
      <c r="J2380" s="340"/>
      <c r="K2380" s="569"/>
      <c r="L2380" s="571"/>
      <c r="M2380" s="571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</row>
    <row r="2381" spans="1:30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57"/>
        <v/>
      </c>
      <c r="C2381" s="349"/>
      <c r="D2381" s="574"/>
      <c r="E2381" s="310"/>
      <c r="F2381" s="277"/>
      <c r="G2381" s="348"/>
      <c r="H2381" s="506"/>
      <c r="I2381" s="340"/>
      <c r="J2381" s="340"/>
      <c r="K2381" s="569"/>
      <c r="L2381" s="571"/>
      <c r="M2381" s="571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</row>
    <row r="2382" spans="1:30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57"/>
        <v/>
      </c>
      <c r="C2382" s="349"/>
      <c r="D2382" s="574"/>
      <c r="E2382" s="310"/>
      <c r="F2382" s="279"/>
      <c r="G2382" s="348"/>
      <c r="H2382" s="507"/>
      <c r="I2382" s="340"/>
      <c r="J2382" s="340"/>
      <c r="K2382" s="569"/>
      <c r="L2382" s="571"/>
      <c r="M2382" s="571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</row>
    <row r="2383" spans="1:30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57"/>
        <v/>
      </c>
      <c r="C2383" s="349"/>
      <c r="D2383" s="349"/>
      <c r="E2383" s="583"/>
      <c r="F2383" s="278"/>
      <c r="G2383" s="348"/>
      <c r="H2383" s="507"/>
      <c r="I2383" s="340"/>
      <c r="J2383" s="340"/>
      <c r="K2383" s="569"/>
      <c r="L2383" s="570"/>
      <c r="M2383" s="570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30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57"/>
        <v/>
      </c>
      <c r="C2384" s="349"/>
      <c r="D2384" s="349"/>
      <c r="E2384" s="583"/>
      <c r="F2384" s="279"/>
      <c r="G2384" s="348"/>
      <c r="H2384" s="507"/>
      <c r="I2384" s="340"/>
      <c r="J2384" s="340"/>
      <c r="K2384" s="569"/>
      <c r="L2384" s="570"/>
      <c r="M2384" s="570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28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57"/>
        <v/>
      </c>
      <c r="C2385" s="349"/>
      <c r="D2385" s="349"/>
      <c r="E2385" s="583"/>
      <c r="F2385" s="279"/>
      <c r="G2385" s="348"/>
      <c r="H2385" s="507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</row>
    <row r="2386" spans="1:28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57"/>
        <v/>
      </c>
      <c r="C2386" s="349"/>
      <c r="D2386" s="349"/>
      <c r="E2386" s="310"/>
      <c r="F2386" s="277"/>
      <c r="G2386" s="348"/>
      <c r="H2386" s="506"/>
      <c r="I2386" s="340"/>
      <c r="J2386" s="340"/>
      <c r="K2386" s="569"/>
      <c r="L2386" s="571"/>
      <c r="M2386" s="571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</row>
    <row r="2387" spans="1:28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57"/>
        <v/>
      </c>
      <c r="C2387" s="349"/>
      <c r="D2387" s="349"/>
      <c r="E2387" s="310"/>
      <c r="F2387" s="277"/>
      <c r="G2387" s="348"/>
      <c r="H2387" s="507"/>
      <c r="I2387" s="340"/>
      <c r="J2387" s="340"/>
      <c r="K2387" s="569"/>
      <c r="L2387" s="571"/>
      <c r="M2387" s="571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</row>
    <row r="2388" spans="1:28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57"/>
        <v/>
      </c>
      <c r="C2388" s="349"/>
      <c r="D2388" s="349"/>
      <c r="E2388" s="310"/>
      <c r="F2388" s="277"/>
      <c r="G2388" s="348"/>
      <c r="H2388" s="507"/>
      <c r="I2388" s="340"/>
      <c r="J2388" s="340"/>
      <c r="K2388" s="569"/>
      <c r="L2388" s="571"/>
      <c r="M2388" s="571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</row>
    <row r="2389" spans="1:28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57"/>
        <v/>
      </c>
      <c r="C2389" s="349"/>
      <c r="D2389" s="349"/>
      <c r="E2389" s="310"/>
      <c r="F2389" s="277"/>
      <c r="G2389" s="348"/>
      <c r="H2389" s="506"/>
      <c r="I2389" s="340"/>
      <c r="J2389" s="340"/>
      <c r="K2389" s="569"/>
      <c r="L2389" s="571"/>
      <c r="M2389" s="571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</row>
    <row r="2390" spans="1:28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ref="B2390:B2453" si="158">IF(C2390&lt;&gt;"",MONTH(C2390),"")</f>
        <v/>
      </c>
      <c r="C2390" s="349"/>
      <c r="D2390" s="349"/>
      <c r="E2390" s="310"/>
      <c r="F2390" s="277"/>
      <c r="G2390" s="348"/>
      <c r="H2390" s="507"/>
      <c r="I2390" s="340"/>
      <c r="J2390" s="340"/>
      <c r="K2390" s="569"/>
      <c r="L2390" s="571"/>
      <c r="M2390" s="571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</row>
    <row r="2391" spans="1:28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58"/>
        <v/>
      </c>
      <c r="C2391" s="349"/>
      <c r="D2391" s="349"/>
      <c r="E2391" s="310"/>
      <c r="F2391" s="277"/>
      <c r="G2391" s="348"/>
      <c r="H2391" s="507"/>
      <c r="I2391" s="340"/>
      <c r="J2391" s="340"/>
      <c r="K2391" s="569"/>
      <c r="L2391" s="571"/>
      <c r="M2391" s="571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</row>
    <row r="2392" spans="1:28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58"/>
        <v/>
      </c>
      <c r="C2392" s="349"/>
      <c r="D2392" s="349"/>
      <c r="E2392" s="310"/>
      <c r="F2392" s="277"/>
      <c r="G2392" s="348"/>
      <c r="H2392" s="507"/>
      <c r="I2392" s="340"/>
      <c r="J2392" s="340"/>
      <c r="K2392" s="569"/>
      <c r="L2392" s="571"/>
      <c r="M2392" s="571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</row>
    <row r="2393" spans="1:28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58"/>
        <v/>
      </c>
      <c r="C2393" s="349"/>
      <c r="D2393" s="349"/>
      <c r="E2393" s="310"/>
      <c r="F2393" s="277"/>
      <c r="G2393" s="348"/>
      <c r="H2393" s="507"/>
      <c r="I2393" s="340"/>
      <c r="J2393" s="340"/>
      <c r="K2393" s="569"/>
      <c r="L2393" s="571"/>
      <c r="M2393" s="571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</row>
    <row r="2394" spans="1:28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58"/>
        <v/>
      </c>
      <c r="C2394" s="349"/>
      <c r="D2394" s="574"/>
      <c r="E2394" s="310"/>
      <c r="F2394" s="277"/>
      <c r="G2394" s="575"/>
      <c r="H2394" s="507"/>
      <c r="I2394" s="340"/>
      <c r="J2394" s="340"/>
      <c r="K2394" s="569"/>
      <c r="L2394" s="576"/>
      <c r="M2394" s="576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  <c r="AB2394" s="573"/>
    </row>
    <row r="2395" spans="1:28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58"/>
        <v/>
      </c>
      <c r="C2395" s="349"/>
      <c r="D2395" s="574"/>
      <c r="E2395" s="310"/>
      <c r="F2395" s="277"/>
      <c r="G2395" s="575"/>
      <c r="H2395" s="507"/>
      <c r="I2395" s="340"/>
      <c r="J2395" s="340"/>
      <c r="K2395" s="569"/>
      <c r="L2395" s="576"/>
      <c r="M2395" s="576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  <c r="AB2395" s="573"/>
    </row>
    <row r="2396" spans="1:28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58"/>
        <v/>
      </c>
      <c r="C2396" s="349"/>
      <c r="D2396" s="574"/>
      <c r="E2396" s="310"/>
      <c r="F2396" s="277"/>
      <c r="G2396" s="575"/>
      <c r="H2396" s="507"/>
      <c r="I2396" s="340"/>
      <c r="J2396" s="340"/>
      <c r="K2396" s="569"/>
      <c r="L2396" s="571"/>
      <c r="M2396" s="576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</row>
    <row r="2397" spans="1:28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58"/>
        <v/>
      </c>
      <c r="C2397" s="349"/>
      <c r="D2397" s="574"/>
      <c r="E2397" s="310"/>
      <c r="F2397" s="279"/>
      <c r="G2397" s="348"/>
      <c r="H2397" s="507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28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si="158"/>
        <v/>
      </c>
      <c r="C2398" s="349"/>
      <c r="D2398" s="574"/>
      <c r="E2398" s="583"/>
      <c r="F2398" s="277"/>
      <c r="G2398" s="348"/>
      <c r="H2398" s="507"/>
      <c r="I2398" s="340"/>
      <c r="J2398" s="340"/>
      <c r="K2398" s="569"/>
      <c r="L2398" s="570"/>
      <c r="M2398" s="570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28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58"/>
        <v/>
      </c>
      <c r="C2399" s="349"/>
      <c r="D2399" s="574"/>
      <c r="E2399" s="583"/>
      <c r="F2399" s="279"/>
      <c r="G2399" s="348"/>
      <c r="H2399" s="507"/>
      <c r="I2399" s="340"/>
      <c r="J2399" s="340"/>
      <c r="K2399" s="569"/>
      <c r="L2399" s="570"/>
      <c r="M2399" s="570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28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si="158"/>
        <v/>
      </c>
      <c r="C2400" s="349"/>
      <c r="D2400" s="574"/>
      <c r="E2400" s="583"/>
      <c r="F2400" s="279"/>
      <c r="G2400" s="348"/>
      <c r="H2400" s="507"/>
      <c r="I2400" s="340"/>
      <c r="J2400" s="340"/>
      <c r="K2400" s="569"/>
      <c r="L2400" s="570"/>
      <c r="M2400" s="570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58"/>
        <v/>
      </c>
      <c r="C2401" s="349"/>
      <c r="D2401" s="574"/>
      <c r="E2401" s="310"/>
      <c r="F2401" s="279"/>
      <c r="G2401" s="348"/>
      <c r="H2401" s="507"/>
      <c r="I2401" s="340"/>
      <c r="J2401" s="340"/>
      <c r="K2401" s="569"/>
      <c r="L2401" s="571"/>
      <c r="M2401" s="571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58"/>
        <v/>
      </c>
      <c r="C2402" s="349"/>
      <c r="D2402" s="574"/>
      <c r="E2402" s="583"/>
      <c r="F2402" s="277"/>
      <c r="G2402" s="348"/>
      <c r="H2402" s="507"/>
      <c r="I2402" s="340"/>
      <c r="J2402" s="340"/>
      <c r="K2402" s="569"/>
      <c r="L2402" s="570"/>
      <c r="M2402" s="570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58"/>
        <v/>
      </c>
      <c r="C2403" s="349"/>
      <c r="D2403" s="574"/>
      <c r="E2403" s="310"/>
      <c r="F2403" s="280"/>
      <c r="G2403" s="348"/>
      <c r="H2403" s="506"/>
      <c r="I2403" s="340"/>
      <c r="J2403" s="340"/>
      <c r="K2403" s="569"/>
      <c r="L2403" s="571"/>
      <c r="M2403" s="571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58"/>
        <v/>
      </c>
      <c r="C2404" s="349"/>
      <c r="D2404" s="574"/>
      <c r="E2404" s="310"/>
      <c r="F2404" s="280"/>
      <c r="G2404" s="348"/>
      <c r="H2404" s="506"/>
      <c r="I2404" s="340"/>
      <c r="J2404" s="340"/>
      <c r="K2404" s="569"/>
      <c r="L2404" s="571"/>
      <c r="M2404" s="571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58"/>
        <v/>
      </c>
      <c r="C2405" s="349"/>
      <c r="D2405" s="574"/>
      <c r="E2405" s="583"/>
      <c r="F2405" s="279"/>
      <c r="G2405" s="348"/>
      <c r="H2405" s="507"/>
      <c r="I2405" s="340"/>
      <c r="J2405" s="340"/>
      <c r="K2405" s="569"/>
      <c r="L2405" s="570"/>
      <c r="M2405" s="570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58"/>
        <v/>
      </c>
      <c r="C2406" s="349"/>
      <c r="D2406" s="574"/>
      <c r="E2406" s="583"/>
      <c r="F2406" s="279"/>
      <c r="G2406" s="348"/>
      <c r="H2406" s="507"/>
      <c r="I2406" s="340"/>
      <c r="J2406" s="340"/>
      <c r="K2406" s="569"/>
      <c r="L2406" s="570"/>
      <c r="M2406" s="570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58"/>
        <v/>
      </c>
      <c r="C2407" s="349"/>
      <c r="D2407" s="574"/>
      <c r="E2407" s="310"/>
      <c r="F2407" s="277"/>
      <c r="G2407" s="575"/>
      <c r="H2407" s="507"/>
      <c r="I2407" s="340"/>
      <c r="J2407" s="340"/>
      <c r="K2407" s="569"/>
      <c r="L2407" s="576"/>
      <c r="M2407" s="576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  <c r="AB2407" s="573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58"/>
        <v/>
      </c>
      <c r="C2408" s="349"/>
      <c r="D2408" s="574"/>
      <c r="E2408" s="310"/>
      <c r="F2408" s="277"/>
      <c r="G2408" s="575"/>
      <c r="H2408" s="507"/>
      <c r="I2408" s="340"/>
      <c r="J2408" s="340"/>
      <c r="K2408" s="569"/>
      <c r="L2408" s="576"/>
      <c r="M2408" s="576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  <c r="AB2408" s="573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58"/>
        <v/>
      </c>
      <c r="C2409" s="349"/>
      <c r="D2409" s="574"/>
      <c r="E2409" s="310"/>
      <c r="F2409" s="277"/>
      <c r="G2409" s="575"/>
      <c r="H2409" s="507"/>
      <c r="I2409" s="340"/>
      <c r="J2409" s="340"/>
      <c r="K2409" s="569"/>
      <c r="L2409" s="571"/>
      <c r="M2409" s="576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58"/>
        <v/>
      </c>
      <c r="C2410" s="349"/>
      <c r="D2410" s="574"/>
      <c r="E2410" s="583"/>
      <c r="F2410" s="279"/>
      <c r="G2410" s="348"/>
      <c r="H2410" s="507"/>
      <c r="I2410" s="340"/>
      <c r="J2410" s="340"/>
      <c r="K2410" s="569"/>
      <c r="L2410" s="570"/>
      <c r="M2410" s="570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58"/>
        <v/>
      </c>
      <c r="C2411" s="349"/>
      <c r="D2411" s="574"/>
      <c r="E2411" s="583"/>
      <c r="F2411" s="279"/>
      <c r="G2411" s="348"/>
      <c r="H2411" s="507"/>
      <c r="I2411" s="340"/>
      <c r="J2411" s="340"/>
      <c r="K2411" s="569"/>
      <c r="L2411" s="570"/>
      <c r="M2411" s="570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58"/>
        <v/>
      </c>
      <c r="C2412" s="349"/>
      <c r="D2412" s="574"/>
      <c r="E2412" s="310"/>
      <c r="F2412" s="280"/>
      <c r="G2412" s="575"/>
      <c r="H2412" s="507"/>
      <c r="I2412" s="340"/>
      <c r="J2412" s="340"/>
      <c r="K2412" s="569"/>
      <c r="L2412" s="576"/>
      <c r="M2412" s="576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  <c r="AB2412" s="573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58"/>
        <v/>
      </c>
      <c r="C2413" s="349"/>
      <c r="D2413" s="574"/>
      <c r="E2413" s="310"/>
      <c r="F2413" s="280"/>
      <c r="G2413" s="575"/>
      <c r="H2413" s="507"/>
      <c r="I2413" s="340"/>
      <c r="J2413" s="340"/>
      <c r="K2413" s="569"/>
      <c r="L2413" s="576"/>
      <c r="M2413" s="576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  <c r="AB2413" s="573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58"/>
        <v/>
      </c>
      <c r="C2414" s="349"/>
      <c r="D2414" s="574"/>
      <c r="E2414" s="310"/>
      <c r="F2414" s="277"/>
      <c r="G2414" s="575"/>
      <c r="H2414" s="507"/>
      <c r="I2414" s="340"/>
      <c r="J2414" s="340"/>
      <c r="K2414" s="569"/>
      <c r="L2414" s="576"/>
      <c r="M2414" s="576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  <c r="AB2414" s="573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58"/>
        <v/>
      </c>
      <c r="C2415" s="349"/>
      <c r="D2415" s="574"/>
      <c r="E2415" s="310"/>
      <c r="F2415" s="280"/>
      <c r="G2415" s="575"/>
      <c r="H2415" s="507"/>
      <c r="I2415" s="340"/>
      <c r="J2415" s="340"/>
      <c r="K2415" s="569"/>
      <c r="L2415" s="576"/>
      <c r="M2415" s="576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  <c r="AB2415" s="573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58"/>
        <v/>
      </c>
      <c r="C2416" s="349"/>
      <c r="D2416" s="574"/>
      <c r="E2416" s="310"/>
      <c r="F2416" s="280"/>
      <c r="G2416" s="575"/>
      <c r="H2416" s="507"/>
      <c r="I2416" s="340"/>
      <c r="J2416" s="340"/>
      <c r="K2416" s="569"/>
      <c r="L2416" s="576"/>
      <c r="M2416" s="576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  <c r="AB2416" s="573"/>
    </row>
    <row r="2417" spans="1:30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58"/>
        <v/>
      </c>
      <c r="C2417" s="349"/>
      <c r="D2417" s="574"/>
      <c r="E2417" s="310"/>
      <c r="F2417" s="278"/>
      <c r="G2417" s="575"/>
      <c r="H2417" s="507"/>
      <c r="I2417" s="340"/>
      <c r="J2417" s="340"/>
      <c r="K2417" s="569"/>
      <c r="L2417" s="576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  <c r="AB2417" s="573"/>
    </row>
    <row r="2418" spans="1:30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58"/>
        <v/>
      </c>
      <c r="C2418" s="349"/>
      <c r="D2418" s="574"/>
      <c r="E2418" s="310"/>
      <c r="F2418" s="278"/>
      <c r="G2418" s="575"/>
      <c r="H2418" s="507"/>
      <c r="I2418" s="340"/>
      <c r="J2418" s="340"/>
      <c r="K2418" s="569"/>
      <c r="L2418" s="576"/>
      <c r="M2418" s="576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  <c r="AB2418" s="573"/>
    </row>
    <row r="2419" spans="1:30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si="158"/>
        <v/>
      </c>
      <c r="C2419" s="349"/>
      <c r="D2419" s="574"/>
      <c r="E2419" s="310"/>
      <c r="F2419" s="280"/>
      <c r="G2419" s="575"/>
      <c r="H2419" s="507"/>
      <c r="I2419" s="340"/>
      <c r="J2419" s="340"/>
      <c r="K2419" s="569"/>
      <c r="L2419" s="571"/>
      <c r="M2419" s="576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  <c r="AB2419" s="573"/>
    </row>
    <row r="2420" spans="1:30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58"/>
        <v/>
      </c>
      <c r="C2420" s="349"/>
      <c r="D2420" s="349"/>
      <c r="E2420" s="583"/>
      <c r="F2420" s="278"/>
      <c r="G2420" s="348"/>
      <c r="H2420" s="506"/>
      <c r="I2420" s="340"/>
      <c r="J2420" s="340"/>
      <c r="K2420" s="569"/>
      <c r="L2420" s="570"/>
      <c r="M2420" s="570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  <c r="AB2420" s="573"/>
      <c r="AD2420" s="573"/>
    </row>
    <row r="2421" spans="1:30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58"/>
        <v/>
      </c>
      <c r="C2421" s="349"/>
      <c r="D2421" s="349"/>
      <c r="E2421" s="583"/>
      <c r="F2421" s="279"/>
      <c r="G2421" s="348"/>
      <c r="H2421" s="506"/>
      <c r="I2421" s="340"/>
      <c r="J2421" s="340"/>
      <c r="K2421" s="569"/>
      <c r="L2421" s="570"/>
      <c r="M2421" s="570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30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58"/>
        <v/>
      </c>
      <c r="C2422" s="349"/>
      <c r="D2422" s="349"/>
      <c r="E2422" s="583"/>
      <c r="F2422" s="278"/>
      <c r="G2422" s="348"/>
      <c r="H2422" s="507"/>
      <c r="I2422" s="340"/>
      <c r="J2422" s="340"/>
      <c r="K2422" s="569"/>
      <c r="L2422" s="570"/>
      <c r="M2422" s="570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30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58"/>
        <v/>
      </c>
      <c r="C2423" s="349"/>
      <c r="D2423" s="349"/>
      <c r="E2423" s="583"/>
      <c r="F2423" s="279"/>
      <c r="G2423" s="348"/>
      <c r="H2423" s="507"/>
      <c r="I2423" s="340"/>
      <c r="J2423" s="340"/>
      <c r="K2423" s="569"/>
      <c r="L2423" s="570"/>
      <c r="M2423" s="570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  <c r="AD2423" s="573"/>
    </row>
    <row r="2424" spans="1:30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58"/>
        <v/>
      </c>
      <c r="C2424" s="349"/>
      <c r="D2424" s="574"/>
      <c r="E2424" s="310"/>
      <c r="F2424" s="279"/>
      <c r="G2424" s="348"/>
      <c r="H2424" s="507"/>
      <c r="I2424" s="340"/>
      <c r="J2424" s="340"/>
      <c r="K2424" s="569"/>
      <c r="L2424" s="571"/>
      <c r="M2424" s="571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</row>
    <row r="2425" spans="1:30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58"/>
        <v/>
      </c>
      <c r="C2425" s="349"/>
      <c r="D2425" s="574"/>
      <c r="E2425" s="310"/>
      <c r="F2425" s="280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30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58"/>
        <v/>
      </c>
      <c r="C2426" s="349"/>
      <c r="D2426" s="574"/>
      <c r="E2426" s="310"/>
      <c r="F2426" s="280"/>
      <c r="G2426" s="575"/>
      <c r="H2426" s="507"/>
      <c r="I2426" s="340"/>
      <c r="J2426" s="340"/>
      <c r="K2426" s="569"/>
      <c r="L2426" s="571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30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58"/>
        <v/>
      </c>
      <c r="C2427" s="349"/>
      <c r="D2427" s="574"/>
      <c r="E2427" s="310"/>
      <c r="F2427" s="279"/>
      <c r="G2427" s="348"/>
      <c r="H2427" s="507"/>
      <c r="I2427" s="340"/>
      <c r="J2427" s="340"/>
      <c r="K2427" s="569"/>
      <c r="L2427" s="571"/>
      <c r="M2427" s="571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</row>
    <row r="2428" spans="1:30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58"/>
        <v/>
      </c>
      <c r="C2428" s="349"/>
      <c r="D2428" s="574"/>
      <c r="E2428" s="583"/>
      <c r="F2428" s="277"/>
      <c r="G2428" s="348"/>
      <c r="H2428" s="507"/>
      <c r="I2428" s="340"/>
      <c r="J2428" s="340"/>
      <c r="K2428" s="569"/>
      <c r="L2428" s="570"/>
      <c r="M2428" s="570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</row>
    <row r="2429" spans="1:30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58"/>
        <v/>
      </c>
      <c r="C2429" s="349"/>
      <c r="D2429" s="574"/>
      <c r="E2429" s="583"/>
      <c r="F2429" s="277"/>
      <c r="G2429" s="348"/>
      <c r="H2429" s="507"/>
      <c r="I2429" s="340"/>
      <c r="J2429" s="340"/>
      <c r="K2429" s="569"/>
      <c r="L2429" s="570"/>
      <c r="M2429" s="570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</row>
    <row r="2430" spans="1:30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58"/>
        <v/>
      </c>
      <c r="C2430" s="349"/>
      <c r="D2430" s="574"/>
      <c r="E2430" s="310"/>
      <c r="F2430" s="279"/>
      <c r="G2430" s="348"/>
      <c r="H2430" s="507"/>
      <c r="I2430" s="340"/>
      <c r="J2430" s="340"/>
      <c r="K2430" s="569"/>
      <c r="L2430" s="571"/>
      <c r="M2430" s="571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</row>
    <row r="2431" spans="1:30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58"/>
        <v/>
      </c>
      <c r="C2431" s="349"/>
      <c r="D2431" s="574"/>
      <c r="E2431" s="583"/>
      <c r="F2431" s="277"/>
      <c r="G2431" s="348"/>
      <c r="H2431" s="507"/>
      <c r="I2431" s="340"/>
      <c r="J2431" s="340"/>
      <c r="K2431" s="569"/>
      <c r="L2431" s="570"/>
      <c r="M2431" s="570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</row>
    <row r="2432" spans="1:30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58"/>
        <v/>
      </c>
      <c r="C2432" s="349"/>
      <c r="D2432" s="574"/>
      <c r="E2432" s="310"/>
      <c r="F2432" s="279"/>
      <c r="G2432" s="575"/>
      <c r="H2432" s="507"/>
      <c r="I2432" s="340"/>
      <c r="J2432" s="340"/>
      <c r="K2432" s="569"/>
      <c r="L2432" s="571"/>
      <c r="M2432" s="571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</row>
    <row r="2433" spans="1:28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58"/>
        <v/>
      </c>
      <c r="C2433" s="349"/>
      <c r="D2433" s="574"/>
      <c r="E2433" s="310"/>
      <c r="F2433" s="279"/>
      <c r="G2433" s="575"/>
      <c r="H2433" s="507"/>
      <c r="I2433" s="340"/>
      <c r="J2433" s="340"/>
      <c r="K2433" s="569"/>
      <c r="L2433" s="571"/>
      <c r="M2433" s="571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</row>
    <row r="2434" spans="1:28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58"/>
        <v/>
      </c>
      <c r="C2434" s="349"/>
      <c r="D2434" s="574"/>
      <c r="E2434" s="310"/>
      <c r="F2434" s="277"/>
      <c r="G2434" s="575"/>
      <c r="H2434" s="507"/>
      <c r="I2434" s="340"/>
      <c r="J2434" s="340"/>
      <c r="K2434" s="569"/>
      <c r="L2434" s="571"/>
      <c r="M2434" s="571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</row>
    <row r="2435" spans="1:28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58"/>
        <v/>
      </c>
      <c r="C2435" s="349"/>
      <c r="D2435" s="574"/>
      <c r="E2435" s="310"/>
      <c r="F2435" s="277"/>
      <c r="G2435" s="575"/>
      <c r="H2435" s="507"/>
      <c r="I2435" s="340"/>
      <c r="J2435" s="340"/>
      <c r="K2435" s="569"/>
      <c r="L2435" s="571"/>
      <c r="M2435" s="571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</row>
    <row r="2436" spans="1:28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58"/>
        <v/>
      </c>
      <c r="C2436" s="349"/>
      <c r="D2436" s="574"/>
      <c r="E2436" s="310"/>
      <c r="F2436" s="280"/>
      <c r="G2436" s="575"/>
      <c r="H2436" s="507"/>
      <c r="I2436" s="340"/>
      <c r="J2436" s="340"/>
      <c r="K2436" s="569"/>
      <c r="L2436" s="576"/>
      <c r="M2436" s="576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  <c r="AB2436" s="573"/>
    </row>
    <row r="2437" spans="1:28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58"/>
        <v/>
      </c>
      <c r="C2437" s="349"/>
      <c r="D2437" s="574"/>
      <c r="E2437" s="310"/>
      <c r="F2437" s="280"/>
      <c r="G2437" s="575"/>
      <c r="H2437" s="507"/>
      <c r="I2437" s="340"/>
      <c r="J2437" s="340"/>
      <c r="K2437" s="569"/>
      <c r="L2437" s="576"/>
      <c r="M2437" s="576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  <c r="AB2437" s="573"/>
    </row>
    <row r="2438" spans="1:28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58"/>
        <v/>
      </c>
      <c r="C2438" s="349"/>
      <c r="D2438" s="574"/>
      <c r="E2438" s="310"/>
      <c r="F2438" s="280"/>
      <c r="G2438" s="575"/>
      <c r="H2438" s="507"/>
      <c r="I2438" s="340"/>
      <c r="J2438" s="340"/>
      <c r="K2438" s="569"/>
      <c r="L2438" s="576"/>
      <c r="M2438" s="576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  <c r="AB2438" s="573"/>
    </row>
    <row r="2439" spans="1:28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58"/>
        <v/>
      </c>
      <c r="C2439" s="349"/>
      <c r="D2439" s="574"/>
      <c r="E2439" s="310"/>
      <c r="F2439" s="280"/>
      <c r="G2439" s="575"/>
      <c r="H2439" s="507"/>
      <c r="I2439" s="340"/>
      <c r="J2439" s="340"/>
      <c r="K2439" s="569"/>
      <c r="L2439" s="576"/>
      <c r="M2439" s="576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  <c r="AB2439" s="573"/>
    </row>
    <row r="2440" spans="1:28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58"/>
        <v/>
      </c>
      <c r="C2440" s="349"/>
      <c r="D2440" s="574"/>
      <c r="E2440" s="310"/>
      <c r="F2440" s="280"/>
      <c r="G2440" s="575"/>
      <c r="H2440" s="507"/>
      <c r="I2440" s="340"/>
      <c r="J2440" s="340"/>
      <c r="K2440" s="569"/>
      <c r="L2440" s="576"/>
      <c r="M2440" s="576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  <c r="AB2440" s="573"/>
    </row>
    <row r="2441" spans="1:28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58"/>
        <v/>
      </c>
      <c r="C2441" s="349"/>
      <c r="D2441" s="574"/>
      <c r="E2441" s="310"/>
      <c r="F2441" s="280"/>
      <c r="G2441" s="575"/>
      <c r="H2441" s="507"/>
      <c r="I2441" s="340"/>
      <c r="J2441" s="340"/>
      <c r="K2441" s="569"/>
      <c r="L2441" s="576"/>
      <c r="M2441" s="576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  <c r="AB2441" s="573"/>
    </row>
    <row r="2442" spans="1:28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58"/>
        <v/>
      </c>
      <c r="C2442" s="349"/>
      <c r="D2442" s="574"/>
      <c r="E2442" s="310"/>
      <c r="F2442" s="280"/>
      <c r="G2442" s="575"/>
      <c r="H2442" s="507"/>
      <c r="I2442" s="340"/>
      <c r="J2442" s="340"/>
      <c r="K2442" s="569"/>
      <c r="L2442" s="576"/>
      <c r="M2442" s="576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  <c r="AB2442" s="573"/>
    </row>
    <row r="2443" spans="1:28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58"/>
        <v/>
      </c>
      <c r="C2443" s="349"/>
      <c r="D2443" s="574"/>
      <c r="E2443" s="310"/>
      <c r="F2443" s="280"/>
      <c r="G2443" s="575"/>
      <c r="H2443" s="507"/>
      <c r="I2443" s="340"/>
      <c r="J2443" s="340"/>
      <c r="K2443" s="569"/>
      <c r="L2443" s="576"/>
      <c r="M2443" s="576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  <c r="AB2443" s="573"/>
    </row>
    <row r="2444" spans="1:28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58"/>
        <v/>
      </c>
      <c r="C2444" s="349"/>
      <c r="D2444" s="574"/>
      <c r="E2444" s="310"/>
      <c r="F2444" s="280"/>
      <c r="G2444" s="575"/>
      <c r="H2444" s="507"/>
      <c r="I2444" s="340"/>
      <c r="J2444" s="340"/>
      <c r="K2444" s="569"/>
      <c r="L2444" s="576"/>
      <c r="M2444" s="576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  <c r="AB2444" s="573"/>
    </row>
    <row r="2445" spans="1:28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58"/>
        <v/>
      </c>
      <c r="C2445" s="349"/>
      <c r="D2445" s="574"/>
      <c r="E2445" s="310"/>
      <c r="F2445" s="280"/>
      <c r="G2445" s="575"/>
      <c r="H2445" s="507"/>
      <c r="I2445" s="340"/>
      <c r="J2445" s="340"/>
      <c r="K2445" s="569"/>
      <c r="L2445" s="576"/>
      <c r="M2445" s="576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  <c r="AB2445" s="573"/>
    </row>
    <row r="2446" spans="1:28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 t="shared" si="158"/>
        <v/>
      </c>
      <c r="C2446" s="349"/>
      <c r="D2446" s="574"/>
      <c r="E2446" s="310"/>
      <c r="F2446" s="280"/>
      <c r="G2446" s="575"/>
      <c r="H2446" s="507"/>
      <c r="I2446" s="340"/>
      <c r="J2446" s="340"/>
      <c r="K2446" s="569"/>
      <c r="L2446" s="576"/>
      <c r="M2446" s="576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  <c r="AB2446" s="573"/>
    </row>
    <row r="2447" spans="1:28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 t="shared" si="158"/>
        <v/>
      </c>
      <c r="C2447" s="349"/>
      <c r="D2447" s="574"/>
      <c r="E2447" s="310"/>
      <c r="F2447" s="280"/>
      <c r="G2447" s="575"/>
      <c r="H2447" s="507"/>
      <c r="I2447" s="340"/>
      <c r="J2447" s="340"/>
      <c r="K2447" s="569"/>
      <c r="L2447" s="576"/>
      <c r="M2447" s="576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  <c r="AB2447" s="573"/>
    </row>
    <row r="2448" spans="1:28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 t="shared" si="158"/>
        <v/>
      </c>
      <c r="C2448" s="349"/>
      <c r="D2448" s="574"/>
      <c r="E2448" s="310"/>
      <c r="F2448" s="279"/>
      <c r="G2448" s="575"/>
      <c r="H2448" s="507"/>
      <c r="I2448" s="340"/>
      <c r="J2448" s="340"/>
      <c r="K2448" s="569"/>
      <c r="L2448" s="576"/>
      <c r="M2448" s="576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  <c r="AB2448" s="573"/>
    </row>
    <row r="2449" spans="1:28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58"/>
        <v/>
      </c>
      <c r="C2449" s="349"/>
      <c r="D2449" s="574"/>
      <c r="E2449" s="310"/>
      <c r="F2449" s="594"/>
      <c r="G2449" s="575"/>
      <c r="H2449" s="507"/>
      <c r="I2449" s="340"/>
      <c r="J2449" s="340"/>
      <c r="K2449" s="569"/>
      <c r="L2449" s="576"/>
      <c r="M2449" s="576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  <c r="AB2449" s="573"/>
    </row>
    <row r="2450" spans="1:28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58"/>
        <v/>
      </c>
      <c r="C2450" s="349"/>
      <c r="D2450" s="574"/>
      <c r="E2450" s="310"/>
      <c r="F2450" s="594"/>
      <c r="G2450" s="575"/>
      <c r="H2450" s="507"/>
      <c r="I2450" s="340"/>
      <c r="J2450" s="340"/>
      <c r="K2450" s="569"/>
      <c r="L2450" s="576"/>
      <c r="M2450" s="576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28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58"/>
        <v/>
      </c>
      <c r="C2451" s="349"/>
      <c r="D2451" s="574"/>
      <c r="E2451" s="310"/>
      <c r="F2451" s="280"/>
      <c r="G2451" s="575"/>
      <c r="H2451" s="507"/>
      <c r="I2451" s="340"/>
      <c r="J2451" s="340"/>
      <c r="K2451" s="569"/>
      <c r="L2451" s="576"/>
      <c r="M2451" s="576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  <c r="AB2451" s="573"/>
    </row>
    <row r="2452" spans="1:28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58"/>
        <v/>
      </c>
      <c r="C2452" s="349"/>
      <c r="D2452" s="574"/>
      <c r="E2452" s="310"/>
      <c r="F2452" s="594"/>
      <c r="G2452" s="575"/>
      <c r="H2452" s="507"/>
      <c r="I2452" s="340"/>
      <c r="J2452" s="340"/>
      <c r="K2452" s="569"/>
      <c r="L2452" s="576"/>
      <c r="M2452" s="576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  <c r="AB2452" s="573"/>
    </row>
    <row r="2453" spans="1:28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58"/>
        <v/>
      </c>
      <c r="C2453" s="349"/>
      <c r="D2453" s="574"/>
      <c r="E2453" s="310"/>
      <c r="F2453" s="594"/>
      <c r="G2453" s="575"/>
      <c r="H2453" s="507"/>
      <c r="I2453" s="340"/>
      <c r="J2453" s="340"/>
      <c r="K2453" s="569"/>
      <c r="L2453" s="576"/>
      <c r="M2453" s="576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28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ref="B2454:B2517" si="159">IF(C2454&lt;&gt;"",MONTH(C2454),"")</f>
        <v/>
      </c>
      <c r="C2454" s="349"/>
      <c r="D2454" s="574"/>
      <c r="E2454" s="310"/>
      <c r="F2454" s="594"/>
      <c r="G2454" s="575"/>
      <c r="H2454" s="507"/>
      <c r="I2454" s="340"/>
      <c r="J2454" s="340"/>
      <c r="K2454" s="569"/>
      <c r="L2454" s="576"/>
      <c r="M2454" s="576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</row>
    <row r="2455" spans="1:28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59"/>
        <v/>
      </c>
      <c r="C2455" s="349"/>
      <c r="D2455" s="574"/>
      <c r="E2455" s="310"/>
      <c r="F2455" s="594"/>
      <c r="G2455" s="575"/>
      <c r="H2455" s="507"/>
      <c r="I2455" s="340"/>
      <c r="J2455" s="340"/>
      <c r="K2455" s="569"/>
      <c r="L2455" s="576"/>
      <c r="M2455" s="576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  <c r="AB2455" s="573"/>
    </row>
    <row r="2456" spans="1:28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59"/>
        <v/>
      </c>
      <c r="C2456" s="349"/>
      <c r="D2456" s="574"/>
      <c r="E2456" s="310"/>
      <c r="F2456" s="594"/>
      <c r="G2456" s="575"/>
      <c r="H2456" s="507"/>
      <c r="I2456" s="340"/>
      <c r="J2456" s="340"/>
      <c r="K2456" s="569"/>
      <c r="L2456" s="576"/>
      <c r="M2456" s="576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  <c r="AB2456" s="573"/>
    </row>
    <row r="2457" spans="1:28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59"/>
        <v/>
      </c>
      <c r="C2457" s="349"/>
      <c r="D2457" s="574"/>
      <c r="E2457" s="310"/>
      <c r="F2457" s="594"/>
      <c r="G2457" s="575"/>
      <c r="H2457" s="507"/>
      <c r="I2457" s="340"/>
      <c r="J2457" s="340"/>
      <c r="K2457" s="569"/>
      <c r="L2457" s="576"/>
      <c r="M2457" s="576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  <c r="AB2457" s="573"/>
    </row>
    <row r="2458" spans="1:28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59"/>
        <v/>
      </c>
      <c r="C2458" s="349"/>
      <c r="D2458" s="574"/>
      <c r="E2458" s="310"/>
      <c r="F2458" s="594"/>
      <c r="G2458" s="575"/>
      <c r="H2458" s="507"/>
      <c r="I2458" s="340"/>
      <c r="J2458" s="340"/>
      <c r="K2458" s="569"/>
      <c r="L2458" s="576"/>
      <c r="M2458" s="576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  <c r="AB2458" s="573"/>
    </row>
    <row r="2459" spans="1:28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59"/>
        <v/>
      </c>
      <c r="C2459" s="349"/>
      <c r="D2459" s="574"/>
      <c r="E2459" s="310"/>
      <c r="F2459" s="594"/>
      <c r="G2459" s="575"/>
      <c r="H2459" s="507"/>
      <c r="I2459" s="340"/>
      <c r="J2459" s="340"/>
      <c r="K2459" s="569"/>
      <c r="L2459" s="576"/>
      <c r="M2459" s="576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  <c r="AB2459" s="573"/>
    </row>
    <row r="2460" spans="1:28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59"/>
        <v/>
      </c>
      <c r="C2460" s="349"/>
      <c r="D2460" s="574"/>
      <c r="E2460" s="310"/>
      <c r="F2460" s="594"/>
      <c r="G2460" s="575"/>
      <c r="H2460" s="507"/>
      <c r="I2460" s="340"/>
      <c r="J2460" s="340"/>
      <c r="K2460" s="569"/>
      <c r="L2460" s="576"/>
      <c r="M2460" s="576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  <c r="AB2460" s="573"/>
    </row>
    <row r="2461" spans="1:28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59"/>
        <v/>
      </c>
      <c r="C2461" s="349"/>
      <c r="D2461" s="574"/>
      <c r="E2461" s="310"/>
      <c r="F2461" s="280"/>
      <c r="G2461" s="575"/>
      <c r="H2461" s="507"/>
      <c r="I2461" s="340"/>
      <c r="J2461" s="340"/>
      <c r="K2461" s="569"/>
      <c r="L2461" s="576"/>
      <c r="M2461" s="576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28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si="159"/>
        <v/>
      </c>
      <c r="C2462" s="349"/>
      <c r="D2462" s="574"/>
      <c r="E2462" s="310"/>
      <c r="F2462" s="594"/>
      <c r="G2462" s="575"/>
      <c r="H2462" s="507"/>
      <c r="I2462" s="340"/>
      <c r="J2462" s="340"/>
      <c r="K2462" s="569"/>
      <c r="L2462" s="576"/>
      <c r="M2462" s="576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28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59"/>
        <v/>
      </c>
      <c r="C2463" s="349"/>
      <c r="D2463" s="574"/>
      <c r="E2463" s="310"/>
      <c r="F2463" s="280"/>
      <c r="G2463" s="575"/>
      <c r="H2463" s="507"/>
      <c r="I2463" s="340"/>
      <c r="J2463" s="340"/>
      <c r="K2463" s="569"/>
      <c r="L2463" s="576"/>
      <c r="M2463" s="576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  <c r="AB2463" s="573"/>
    </row>
    <row r="2464" spans="1:28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59"/>
        <v/>
      </c>
      <c r="C2464" s="349"/>
      <c r="D2464" s="574"/>
      <c r="E2464" s="310"/>
      <c r="F2464" s="594"/>
      <c r="G2464" s="575"/>
      <c r="H2464" s="507"/>
      <c r="I2464" s="340"/>
      <c r="J2464" s="340"/>
      <c r="K2464" s="569"/>
      <c r="L2464" s="576"/>
      <c r="M2464" s="576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  <c r="AB2464" s="573"/>
    </row>
    <row r="2465" spans="1:28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59"/>
        <v/>
      </c>
      <c r="C2465" s="349"/>
      <c r="D2465" s="574"/>
      <c r="E2465" s="310"/>
      <c r="F2465" s="280"/>
      <c r="G2465" s="575"/>
      <c r="H2465" s="507"/>
      <c r="I2465" s="340"/>
      <c r="J2465" s="340"/>
      <c r="K2465" s="569"/>
      <c r="L2465" s="576"/>
      <c r="M2465" s="576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  <c r="AB2465" s="573"/>
    </row>
    <row r="2466" spans="1:28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59"/>
        <v/>
      </c>
      <c r="C2466" s="349"/>
      <c r="D2466" s="574"/>
      <c r="E2466" s="310"/>
      <c r="F2466" s="594"/>
      <c r="G2466" s="575"/>
      <c r="H2466" s="507"/>
      <c r="I2466" s="340"/>
      <c r="J2466" s="340"/>
      <c r="K2466" s="569"/>
      <c r="L2466" s="576"/>
      <c r="M2466" s="576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  <c r="AB2466" s="573"/>
    </row>
    <row r="2467" spans="1:28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si="159"/>
        <v/>
      </c>
      <c r="C2467" s="349"/>
      <c r="D2467" s="574"/>
      <c r="E2467" s="310"/>
      <c r="F2467" s="594"/>
      <c r="G2467" s="575"/>
      <c r="H2467" s="507"/>
      <c r="I2467" s="340"/>
      <c r="J2467" s="340"/>
      <c r="K2467" s="569"/>
      <c r="L2467" s="576"/>
      <c r="M2467" s="576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  <c r="AB2467" s="573"/>
    </row>
    <row r="2468" spans="1:28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59"/>
        <v/>
      </c>
      <c r="C2468" s="349"/>
      <c r="D2468" s="574"/>
      <c r="E2468" s="310"/>
      <c r="F2468" s="280"/>
      <c r="G2468" s="575"/>
      <c r="H2468" s="507"/>
      <c r="I2468" s="340"/>
      <c r="J2468" s="340"/>
      <c r="K2468" s="569"/>
      <c r="L2468" s="576"/>
      <c r="M2468" s="576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  <c r="AB2468" s="573"/>
    </row>
    <row r="2469" spans="1:28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59"/>
        <v/>
      </c>
      <c r="C2469" s="349"/>
      <c r="D2469" s="574"/>
      <c r="E2469" s="310"/>
      <c r="F2469" s="280"/>
      <c r="G2469" s="575"/>
      <c r="H2469" s="507"/>
      <c r="I2469" s="340"/>
      <c r="J2469" s="340"/>
      <c r="K2469" s="569"/>
      <c r="L2469" s="576"/>
      <c r="M2469" s="576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  <c r="AB2469" s="573"/>
    </row>
    <row r="2470" spans="1:28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59"/>
        <v/>
      </c>
      <c r="C2470" s="349"/>
      <c r="D2470" s="574"/>
      <c r="E2470" s="310"/>
      <c r="F2470" s="280"/>
      <c r="G2470" s="575"/>
      <c r="H2470" s="507"/>
      <c r="I2470" s="340"/>
      <c r="J2470" s="340"/>
      <c r="K2470" s="569"/>
      <c r="L2470" s="576"/>
      <c r="M2470" s="576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  <c r="AB2470" s="573"/>
    </row>
    <row r="2471" spans="1:28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59"/>
        <v/>
      </c>
      <c r="C2471" s="349"/>
      <c r="D2471" s="574"/>
      <c r="E2471" s="310"/>
      <c r="F2471" s="280"/>
      <c r="G2471" s="575"/>
      <c r="H2471" s="507"/>
      <c r="I2471" s="340"/>
      <c r="J2471" s="340"/>
      <c r="K2471" s="569"/>
      <c r="L2471" s="576"/>
      <c r="M2471" s="576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28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59"/>
        <v/>
      </c>
      <c r="C2472" s="349"/>
      <c r="D2472" s="574"/>
      <c r="E2472" s="310"/>
      <c r="F2472" s="280"/>
      <c r="G2472" s="575"/>
      <c r="H2472" s="507"/>
      <c r="I2472" s="340"/>
      <c r="J2472" s="340"/>
      <c r="K2472" s="569"/>
      <c r="L2472" s="576"/>
      <c r="M2472" s="576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</row>
    <row r="2473" spans="1:28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59"/>
        <v/>
      </c>
      <c r="C2473" s="349"/>
      <c r="D2473" s="574"/>
      <c r="E2473" s="310"/>
      <c r="F2473" s="280"/>
      <c r="G2473" s="575"/>
      <c r="H2473" s="507"/>
      <c r="I2473" s="340"/>
      <c r="J2473" s="340"/>
      <c r="K2473" s="569"/>
      <c r="L2473" s="576"/>
      <c r="M2473" s="576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  <c r="AB2473" s="573"/>
    </row>
    <row r="2474" spans="1:28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59"/>
        <v/>
      </c>
      <c r="C2474" s="349"/>
      <c r="D2474" s="574"/>
      <c r="E2474" s="310"/>
      <c r="F2474" s="280"/>
      <c r="G2474" s="575"/>
      <c r="H2474" s="507"/>
      <c r="I2474" s="340"/>
      <c r="J2474" s="340"/>
      <c r="K2474" s="569"/>
      <c r="L2474" s="576"/>
      <c r="M2474" s="576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  <c r="AB2474" s="573"/>
    </row>
    <row r="2475" spans="1:28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59"/>
        <v/>
      </c>
      <c r="C2475" s="349"/>
      <c r="D2475" s="574"/>
      <c r="E2475" s="310"/>
      <c r="F2475" s="280"/>
      <c r="G2475" s="575"/>
      <c r="H2475" s="507"/>
      <c r="I2475" s="340"/>
      <c r="J2475" s="340"/>
      <c r="K2475" s="569"/>
      <c r="L2475" s="576"/>
      <c r="M2475" s="576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  <c r="AB2475" s="573"/>
    </row>
    <row r="2476" spans="1:28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59"/>
        <v/>
      </c>
      <c r="C2476" s="349"/>
      <c r="D2476" s="574"/>
      <c r="E2476" s="310"/>
      <c r="F2476" s="280"/>
      <c r="G2476" s="575"/>
      <c r="H2476" s="507"/>
      <c r="I2476" s="340"/>
      <c r="J2476" s="340"/>
      <c r="K2476" s="569"/>
      <c r="L2476" s="576"/>
      <c r="M2476" s="576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  <c r="AB2476" s="573"/>
    </row>
    <row r="2477" spans="1:28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59"/>
        <v/>
      </c>
      <c r="C2477" s="349"/>
      <c r="D2477" s="574"/>
      <c r="E2477" s="310"/>
      <c r="F2477" s="280"/>
      <c r="G2477" s="575"/>
      <c r="H2477" s="507"/>
      <c r="I2477" s="340"/>
      <c r="J2477" s="340"/>
      <c r="K2477" s="569"/>
      <c r="L2477" s="576"/>
      <c r="M2477" s="576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  <c r="AB2477" s="573"/>
    </row>
    <row r="2478" spans="1:28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59"/>
        <v/>
      </c>
      <c r="C2478" s="349"/>
      <c r="D2478" s="574"/>
      <c r="E2478" s="310"/>
      <c r="F2478" s="280"/>
      <c r="G2478" s="575"/>
      <c r="H2478" s="507"/>
      <c r="I2478" s="340"/>
      <c r="J2478" s="340"/>
      <c r="K2478" s="569"/>
      <c r="L2478" s="576"/>
      <c r="M2478" s="576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  <c r="AB2478" s="573"/>
    </row>
    <row r="2479" spans="1:28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59"/>
        <v/>
      </c>
      <c r="C2479" s="349"/>
      <c r="D2479" s="574"/>
      <c r="E2479" s="310"/>
      <c r="F2479" s="279"/>
      <c r="G2479" s="575"/>
      <c r="H2479" s="507"/>
      <c r="I2479" s="340"/>
      <c r="J2479" s="340"/>
      <c r="K2479" s="569"/>
      <c r="L2479" s="576"/>
      <c r="M2479" s="576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  <c r="AB2479" s="573"/>
    </row>
    <row r="2480" spans="1:28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59"/>
        <v/>
      </c>
      <c r="C2480" s="349"/>
      <c r="D2480" s="574"/>
      <c r="E2480" s="310"/>
      <c r="F2480" s="280"/>
      <c r="G2480" s="575"/>
      <c r="H2480" s="507"/>
      <c r="I2480" s="340"/>
      <c r="J2480" s="340"/>
      <c r="K2480" s="569"/>
      <c r="L2480" s="576"/>
      <c r="M2480" s="576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  <c r="AB2480" s="573"/>
    </row>
    <row r="2481" spans="1:30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59"/>
        <v/>
      </c>
      <c r="C2481" s="349"/>
      <c r="D2481" s="574"/>
      <c r="E2481" s="310"/>
      <c r="F2481" s="280"/>
      <c r="G2481" s="575"/>
      <c r="H2481" s="507"/>
      <c r="I2481" s="340"/>
      <c r="J2481" s="340"/>
      <c r="K2481" s="569"/>
      <c r="L2481" s="571"/>
      <c r="M2481" s="576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  <c r="AB2481" s="573"/>
      <c r="AC2481" s="595"/>
      <c r="AD2481" s="595"/>
    </row>
    <row r="2482" spans="1:30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59"/>
        <v/>
      </c>
      <c r="C2482" s="349"/>
      <c r="D2482" s="349"/>
      <c r="E2482" s="583"/>
      <c r="F2482" s="278"/>
      <c r="G2482" s="348"/>
      <c r="H2482" s="507"/>
      <c r="I2482" s="340"/>
      <c r="J2482" s="340"/>
      <c r="K2482" s="569"/>
      <c r="L2482" s="570"/>
      <c r="M2482" s="570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  <c r="AB2482" s="573"/>
    </row>
    <row r="2483" spans="1:30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si="159"/>
        <v/>
      </c>
      <c r="C2483" s="349"/>
      <c r="D2483" s="349"/>
      <c r="E2483" s="583"/>
      <c r="F2483" s="279"/>
      <c r="G2483" s="348"/>
      <c r="H2483" s="507"/>
      <c r="I2483" s="340"/>
      <c r="J2483" s="340"/>
      <c r="K2483" s="569"/>
      <c r="L2483" s="570"/>
      <c r="M2483" s="570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  <c r="AB2483" s="573"/>
    </row>
    <row r="2484" spans="1:30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59"/>
        <v/>
      </c>
      <c r="C2484" s="349"/>
      <c r="D2484" s="349"/>
      <c r="E2484" s="583"/>
      <c r="F2484" s="275"/>
      <c r="G2484" s="348"/>
      <c r="H2484" s="507"/>
      <c r="I2484" s="340"/>
      <c r="J2484" s="340"/>
      <c r="K2484" s="569"/>
      <c r="L2484" s="570"/>
      <c r="M2484" s="570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  <c r="AD2484" s="573"/>
    </row>
    <row r="2485" spans="1:30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59"/>
        <v/>
      </c>
      <c r="C2485" s="349"/>
      <c r="D2485" s="349"/>
      <c r="E2485" s="583"/>
      <c r="F2485" s="279"/>
      <c r="G2485" s="348"/>
      <c r="H2485" s="507"/>
      <c r="I2485" s="340"/>
      <c r="J2485" s="340"/>
      <c r="K2485" s="569"/>
      <c r="L2485" s="570"/>
      <c r="M2485" s="570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30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59"/>
        <v/>
      </c>
      <c r="C2486" s="349"/>
      <c r="D2486" s="574"/>
      <c r="E2486" s="583"/>
      <c r="F2486" s="279"/>
      <c r="G2486" s="348"/>
      <c r="H2486" s="507"/>
      <c r="I2486" s="340"/>
      <c r="J2486" s="340"/>
      <c r="K2486" s="569"/>
      <c r="L2486" s="571"/>
      <c r="M2486" s="570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</row>
    <row r="2487" spans="1:30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59"/>
        <v/>
      </c>
      <c r="C2487" s="349"/>
      <c r="D2487" s="574"/>
      <c r="E2487" s="583"/>
      <c r="F2487" s="277"/>
      <c r="G2487" s="348"/>
      <c r="H2487" s="507"/>
      <c r="I2487" s="340"/>
      <c r="J2487" s="340"/>
      <c r="K2487" s="569"/>
      <c r="L2487" s="570"/>
      <c r="M2487" s="570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</row>
    <row r="2488" spans="1:30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59"/>
        <v/>
      </c>
      <c r="C2488" s="349"/>
      <c r="D2488" s="349"/>
      <c r="E2488" s="583"/>
      <c r="F2488" s="278"/>
      <c r="G2488" s="348"/>
      <c r="H2488" s="507"/>
      <c r="I2488" s="340"/>
      <c r="J2488" s="340"/>
      <c r="K2488" s="569"/>
      <c r="L2488" s="570"/>
      <c r="M2488" s="570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  <c r="AB2488" s="573"/>
    </row>
    <row r="2489" spans="1:30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59"/>
        <v/>
      </c>
      <c r="C2489" s="349"/>
      <c r="D2489" s="349"/>
      <c r="E2489" s="583"/>
      <c r="F2489" s="278"/>
      <c r="G2489" s="348"/>
      <c r="H2489" s="507"/>
      <c r="I2489" s="340"/>
      <c r="J2489" s="340"/>
      <c r="K2489" s="569"/>
      <c r="L2489" s="570"/>
      <c r="M2489" s="570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  <c r="AD2489" s="573"/>
    </row>
    <row r="2490" spans="1:30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59"/>
        <v/>
      </c>
      <c r="C2490" s="349"/>
      <c r="D2490" s="349"/>
      <c r="E2490" s="583"/>
      <c r="F2490" s="278"/>
      <c r="G2490" s="348"/>
      <c r="H2490" s="507"/>
      <c r="I2490" s="340"/>
      <c r="J2490" s="340"/>
      <c r="K2490" s="569"/>
      <c r="L2490" s="570"/>
      <c r="M2490" s="570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</row>
    <row r="2491" spans="1:30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59"/>
        <v/>
      </c>
      <c r="C2491" s="349"/>
      <c r="D2491" s="349"/>
      <c r="E2491" s="583"/>
      <c r="F2491" s="278"/>
      <c r="G2491" s="348"/>
      <c r="H2491" s="507"/>
      <c r="I2491" s="340"/>
      <c r="J2491" s="340"/>
      <c r="K2491" s="569"/>
      <c r="L2491" s="570"/>
      <c r="M2491" s="570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30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59"/>
        <v/>
      </c>
      <c r="C2492" s="349"/>
      <c r="D2492" s="349"/>
      <c r="E2492" s="583"/>
      <c r="F2492" s="279"/>
      <c r="G2492" s="348"/>
      <c r="H2492" s="507"/>
      <c r="I2492" s="340"/>
      <c r="J2492" s="340"/>
      <c r="K2492" s="569"/>
      <c r="L2492" s="570"/>
      <c r="M2492" s="570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  <c r="AD2492" s="573"/>
    </row>
    <row r="2493" spans="1:30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59"/>
        <v/>
      </c>
      <c r="C2493" s="349"/>
      <c r="D2493" s="349"/>
      <c r="E2493" s="583"/>
      <c r="F2493" s="280"/>
      <c r="G2493" s="348"/>
      <c r="H2493" s="507"/>
      <c r="I2493" s="340"/>
      <c r="J2493" s="340"/>
      <c r="K2493" s="569"/>
      <c r="L2493" s="570"/>
      <c r="M2493" s="570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</row>
    <row r="2494" spans="1:30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59"/>
        <v/>
      </c>
      <c r="C2494" s="349"/>
      <c r="D2494" s="349"/>
      <c r="E2494" s="583"/>
      <c r="F2494" s="279"/>
      <c r="G2494" s="348"/>
      <c r="H2494" s="507"/>
      <c r="I2494" s="340"/>
      <c r="J2494" s="340"/>
      <c r="K2494" s="569"/>
      <c r="L2494" s="570"/>
      <c r="M2494" s="570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  <c r="AB2494" s="573"/>
    </row>
    <row r="2495" spans="1:30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59"/>
        <v/>
      </c>
      <c r="C2495" s="349"/>
      <c r="D2495" s="349"/>
      <c r="E2495" s="310"/>
      <c r="F2495" s="277"/>
      <c r="G2495" s="348"/>
      <c r="H2495" s="507"/>
      <c r="I2495" s="340"/>
      <c r="J2495" s="340"/>
      <c r="K2495" s="569"/>
      <c r="L2495" s="571"/>
      <c r="M2495" s="571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</row>
    <row r="2496" spans="1:30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59"/>
        <v/>
      </c>
      <c r="C2496" s="349"/>
      <c r="D2496" s="349"/>
      <c r="E2496" s="583"/>
      <c r="F2496" s="278"/>
      <c r="G2496" s="348"/>
      <c r="H2496" s="507"/>
      <c r="I2496" s="340"/>
      <c r="J2496" s="340"/>
      <c r="K2496" s="569"/>
      <c r="L2496" s="570"/>
      <c r="M2496" s="570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59"/>
        <v/>
      </c>
      <c r="C2497" s="349"/>
      <c r="D2497" s="349"/>
      <c r="E2497" s="583"/>
      <c r="F2497" s="278"/>
      <c r="G2497" s="348"/>
      <c r="H2497" s="507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59"/>
        <v/>
      </c>
      <c r="C2498" s="349"/>
      <c r="D2498" s="349"/>
      <c r="E2498" s="583"/>
      <c r="F2498" s="278"/>
      <c r="G2498" s="348"/>
      <c r="H2498" s="507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  <c r="AD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59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59"/>
        <v/>
      </c>
      <c r="C2500" s="349"/>
      <c r="D2500" s="349"/>
      <c r="E2500" s="583"/>
      <c r="F2500" s="278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59"/>
        <v/>
      </c>
      <c r="C2501" s="349"/>
      <c r="D2501" s="349"/>
      <c r="E2501" s="583"/>
      <c r="F2501" s="278"/>
      <c r="G2501" s="348"/>
      <c r="H2501" s="507"/>
      <c r="I2501" s="340"/>
      <c r="J2501" s="340"/>
      <c r="K2501" s="569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  <c r="AB2501" s="573"/>
      <c r="AD2501" s="573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59"/>
        <v/>
      </c>
      <c r="C2502" s="349"/>
      <c r="D2502" s="349"/>
      <c r="E2502" s="583"/>
      <c r="F2502" s="278"/>
      <c r="G2502" s="348"/>
      <c r="H2502" s="507"/>
      <c r="I2502" s="340"/>
      <c r="J2502" s="340"/>
      <c r="K2502" s="569"/>
      <c r="L2502" s="570"/>
      <c r="M2502" s="570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59"/>
        <v/>
      </c>
      <c r="C2503" s="349"/>
      <c r="D2503" s="349"/>
      <c r="E2503" s="583"/>
      <c r="F2503" s="278"/>
      <c r="G2503" s="348"/>
      <c r="H2503" s="507"/>
      <c r="I2503" s="340"/>
      <c r="J2503" s="340"/>
      <c r="K2503" s="569"/>
      <c r="L2503" s="570"/>
      <c r="M2503" s="570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  <c r="AB2503" s="573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59"/>
        <v/>
      </c>
      <c r="C2504" s="349"/>
      <c r="D2504" s="349"/>
      <c r="E2504" s="583"/>
      <c r="F2504" s="278"/>
      <c r="G2504" s="348"/>
      <c r="H2504" s="507"/>
      <c r="I2504" s="340"/>
      <c r="J2504" s="340"/>
      <c r="K2504" s="569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  <c r="AB2504" s="573"/>
      <c r="AD2504" s="573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59"/>
        <v/>
      </c>
      <c r="C2505" s="349"/>
      <c r="D2505" s="349"/>
      <c r="E2505" s="583"/>
      <c r="F2505" s="278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  <c r="AB2505" s="573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59"/>
        <v/>
      </c>
      <c r="C2506" s="349"/>
      <c r="D2506" s="349"/>
      <c r="E2506" s="583"/>
      <c r="F2506" s="278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  <c r="AB2506" s="573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59"/>
        <v/>
      </c>
      <c r="C2507" s="349"/>
      <c r="D2507" s="349"/>
      <c r="E2507" s="583"/>
      <c r="F2507" s="278"/>
      <c r="G2507" s="348"/>
      <c r="H2507" s="507"/>
      <c r="I2507" s="340"/>
      <c r="J2507" s="340"/>
      <c r="K2507" s="569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  <c r="AB2507" s="573"/>
      <c r="AD2507" s="573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59"/>
        <v/>
      </c>
      <c r="C2508" s="349"/>
      <c r="D2508" s="349"/>
      <c r="E2508" s="583"/>
      <c r="F2508" s="278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  <c r="AB2508" s="573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59"/>
        <v/>
      </c>
      <c r="C2509" s="349"/>
      <c r="D2509" s="349"/>
      <c r="E2509" s="583"/>
      <c r="F2509" s="278"/>
      <c r="G2509" s="348"/>
      <c r="H2509" s="507"/>
      <c r="I2509" s="340"/>
      <c r="J2509" s="340"/>
      <c r="K2509" s="569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  <c r="AB2509" s="573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59"/>
        <v/>
      </c>
      <c r="C2510" s="349"/>
      <c r="D2510" s="349"/>
      <c r="E2510" s="583"/>
      <c r="F2510" s="278"/>
      <c r="G2510" s="348"/>
      <c r="H2510" s="507"/>
      <c r="I2510" s="340"/>
      <c r="J2510" s="340"/>
      <c r="K2510" s="569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  <c r="AB2510" s="573"/>
      <c r="AD2510" s="573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59"/>
        <v/>
      </c>
      <c r="C2511" s="349"/>
      <c r="D2511" s="349"/>
      <c r="E2511" s="583"/>
      <c r="F2511" s="278"/>
      <c r="G2511" s="348"/>
      <c r="H2511" s="507"/>
      <c r="I2511" s="340"/>
      <c r="J2511" s="340"/>
      <c r="K2511" s="569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  <c r="AB2511" s="573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59"/>
        <v/>
      </c>
      <c r="C2512" s="349"/>
      <c r="D2512" s="349"/>
      <c r="E2512" s="583"/>
      <c r="F2512" s="278"/>
      <c r="G2512" s="348"/>
      <c r="H2512" s="507"/>
      <c r="I2512" s="340"/>
      <c r="J2512" s="340"/>
      <c r="K2512" s="569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  <c r="AB2512" s="573"/>
    </row>
    <row r="2513" spans="1:30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59"/>
        <v/>
      </c>
      <c r="C2513" s="349"/>
      <c r="D2513" s="349"/>
      <c r="E2513" s="583"/>
      <c r="F2513" s="278"/>
      <c r="G2513" s="348"/>
      <c r="H2513" s="507"/>
      <c r="I2513" s="340"/>
      <c r="J2513" s="340"/>
      <c r="K2513" s="569"/>
      <c r="L2513" s="570"/>
      <c r="M2513" s="570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  <c r="AD2513" s="573"/>
    </row>
    <row r="2514" spans="1:30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59"/>
        <v/>
      </c>
      <c r="C2514" s="349"/>
      <c r="D2514" s="349"/>
      <c r="E2514" s="583"/>
      <c r="F2514" s="278"/>
      <c r="G2514" s="348"/>
      <c r="H2514" s="507"/>
      <c r="I2514" s="340"/>
      <c r="J2514" s="340"/>
      <c r="K2514" s="569"/>
      <c r="L2514" s="570"/>
      <c r="M2514" s="570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</row>
    <row r="2515" spans="1:30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59"/>
        <v/>
      </c>
      <c r="C2515" s="349"/>
      <c r="D2515" s="349"/>
      <c r="E2515" s="583"/>
      <c r="F2515" s="278"/>
      <c r="G2515" s="348"/>
      <c r="H2515" s="507"/>
      <c r="I2515" s="340"/>
      <c r="J2515" s="340"/>
      <c r="K2515" s="569"/>
      <c r="L2515" s="570"/>
      <c r="M2515" s="570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</row>
    <row r="2516" spans="1:30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59"/>
        <v/>
      </c>
      <c r="C2516" s="349"/>
      <c r="D2516" s="349"/>
      <c r="E2516" s="583"/>
      <c r="F2516" s="278"/>
      <c r="G2516" s="348"/>
      <c r="H2516" s="507"/>
      <c r="I2516" s="340"/>
      <c r="J2516" s="340"/>
      <c r="K2516" s="569"/>
      <c r="L2516" s="570"/>
      <c r="M2516" s="570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  <c r="AD2516" s="573"/>
    </row>
    <row r="2517" spans="1:30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59"/>
        <v/>
      </c>
      <c r="C2517" s="349"/>
      <c r="D2517" s="349"/>
      <c r="E2517" s="583"/>
      <c r="F2517" s="278"/>
      <c r="G2517" s="348"/>
      <c r="H2517" s="507"/>
      <c r="I2517" s="340"/>
      <c r="J2517" s="340"/>
      <c r="K2517" s="569"/>
      <c r="L2517" s="570"/>
      <c r="M2517" s="570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</row>
    <row r="2518" spans="1:30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ref="B2518:B2581" si="160">IF(C2518&lt;&gt;"",MONTH(C2518),"")</f>
        <v/>
      </c>
      <c r="C2518" s="349"/>
      <c r="D2518" s="349"/>
      <c r="E2518" s="583"/>
      <c r="F2518" s="278"/>
      <c r="G2518" s="348"/>
      <c r="H2518" s="507"/>
      <c r="I2518" s="340"/>
      <c r="J2518" s="340"/>
      <c r="K2518" s="569"/>
      <c r="L2518" s="570"/>
      <c r="M2518" s="570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</row>
    <row r="2519" spans="1:30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60"/>
        <v/>
      </c>
      <c r="C2519" s="349"/>
      <c r="D2519" s="349"/>
      <c r="E2519" s="583"/>
      <c r="F2519" s="278"/>
      <c r="G2519" s="348"/>
      <c r="H2519" s="507"/>
      <c r="I2519" s="340"/>
      <c r="J2519" s="340"/>
      <c r="K2519" s="569"/>
      <c r="L2519" s="570"/>
      <c r="M2519" s="570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  <c r="AD2519" s="573"/>
    </row>
    <row r="2520" spans="1:30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60"/>
        <v/>
      </c>
      <c r="C2520" s="349"/>
      <c r="D2520" s="349"/>
      <c r="E2520" s="583"/>
      <c r="F2520" s="278"/>
      <c r="G2520" s="348"/>
      <c r="H2520" s="507"/>
      <c r="I2520" s="340"/>
      <c r="J2520" s="340"/>
      <c r="K2520" s="569"/>
      <c r="L2520" s="570"/>
      <c r="M2520" s="570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</row>
    <row r="2521" spans="1:30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60"/>
        <v/>
      </c>
      <c r="C2521" s="349"/>
      <c r="D2521" s="349"/>
      <c r="E2521" s="583"/>
      <c r="F2521" s="278"/>
      <c r="G2521" s="348"/>
      <c r="H2521" s="507"/>
      <c r="I2521" s="340"/>
      <c r="J2521" s="340"/>
      <c r="K2521" s="569"/>
      <c r="L2521" s="570"/>
      <c r="M2521" s="570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</row>
    <row r="2522" spans="1:30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60"/>
        <v/>
      </c>
      <c r="C2522" s="349"/>
      <c r="D2522" s="349"/>
      <c r="E2522" s="583"/>
      <c r="F2522" s="279"/>
      <c r="G2522" s="348"/>
      <c r="H2522" s="507"/>
      <c r="I2522" s="340"/>
      <c r="J2522" s="340"/>
      <c r="K2522" s="569"/>
      <c r="L2522" s="570"/>
      <c r="M2522" s="570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  <c r="AD2522" s="573"/>
    </row>
    <row r="2523" spans="1:30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60"/>
        <v/>
      </c>
      <c r="C2523" s="349"/>
      <c r="D2523" s="349"/>
      <c r="E2523" s="583"/>
      <c r="F2523" s="278"/>
      <c r="G2523" s="348"/>
      <c r="H2523" s="507"/>
      <c r="I2523" s="340"/>
      <c r="J2523" s="340"/>
      <c r="K2523" s="569"/>
      <c r="L2523" s="570"/>
      <c r="M2523" s="570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</row>
    <row r="2524" spans="1:30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60"/>
        <v/>
      </c>
      <c r="C2524" s="349"/>
      <c r="D2524" s="349"/>
      <c r="E2524" s="583"/>
      <c r="F2524" s="278"/>
      <c r="G2524" s="348"/>
      <c r="H2524" s="507"/>
      <c r="I2524" s="340"/>
      <c r="J2524" s="340"/>
      <c r="K2524" s="569"/>
      <c r="L2524" s="570"/>
      <c r="M2524" s="570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</row>
    <row r="2525" spans="1:30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60"/>
        <v/>
      </c>
      <c r="C2525" s="349"/>
      <c r="D2525" s="349"/>
      <c r="E2525" s="583"/>
      <c r="F2525" s="278"/>
      <c r="G2525" s="348"/>
      <c r="H2525" s="507"/>
      <c r="I2525" s="340"/>
      <c r="J2525" s="340"/>
      <c r="K2525" s="569"/>
      <c r="L2525" s="570"/>
      <c r="M2525" s="570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  <c r="AD2525" s="573"/>
    </row>
    <row r="2526" spans="1:30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si="160"/>
        <v/>
      </c>
      <c r="C2526" s="349"/>
      <c r="D2526" s="349"/>
      <c r="E2526" s="583"/>
      <c r="F2526" s="278"/>
      <c r="G2526" s="348"/>
      <c r="H2526" s="507"/>
      <c r="I2526" s="340"/>
      <c r="J2526" s="340"/>
      <c r="K2526" s="569"/>
      <c r="L2526" s="570"/>
      <c r="M2526" s="570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</row>
    <row r="2527" spans="1:30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60"/>
        <v/>
      </c>
      <c r="C2527" s="349"/>
      <c r="D2527" s="349"/>
      <c r="E2527" s="583"/>
      <c r="F2527" s="278"/>
      <c r="G2527" s="348"/>
      <c r="H2527" s="507"/>
      <c r="I2527" s="340"/>
      <c r="J2527" s="340"/>
      <c r="K2527" s="569"/>
      <c r="L2527" s="570"/>
      <c r="M2527" s="570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</row>
    <row r="2528" spans="1:30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60"/>
        <v/>
      </c>
      <c r="C2528" s="349"/>
      <c r="D2528" s="349"/>
      <c r="E2528" s="583"/>
      <c r="F2528" s="278"/>
      <c r="G2528" s="348"/>
      <c r="H2528" s="507"/>
      <c r="I2528" s="340"/>
      <c r="J2528" s="340"/>
      <c r="K2528" s="569"/>
      <c r="L2528" s="570"/>
      <c r="M2528" s="570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  <c r="AD2528" s="573"/>
    </row>
    <row r="2529" spans="1:30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60"/>
        <v/>
      </c>
      <c r="C2529" s="349"/>
      <c r="D2529" s="349"/>
      <c r="E2529" s="583"/>
      <c r="F2529" s="278"/>
      <c r="G2529" s="348"/>
      <c r="H2529" s="507"/>
      <c r="I2529" s="340"/>
      <c r="J2529" s="340"/>
      <c r="K2529" s="569"/>
      <c r="L2529" s="570"/>
      <c r="M2529" s="570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</row>
    <row r="2530" spans="1:30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60"/>
        <v/>
      </c>
      <c r="C2530" s="349"/>
      <c r="D2530" s="349"/>
      <c r="E2530" s="583"/>
      <c r="F2530" s="278"/>
      <c r="G2530" s="348"/>
      <c r="H2530" s="507"/>
      <c r="I2530" s="340"/>
      <c r="J2530" s="340"/>
      <c r="K2530" s="569"/>
      <c r="L2530" s="570"/>
      <c r="M2530" s="570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</row>
    <row r="2531" spans="1:30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si="160"/>
        <v/>
      </c>
      <c r="C2531" s="349"/>
      <c r="D2531" s="349"/>
      <c r="E2531" s="583"/>
      <c r="F2531" s="278"/>
      <c r="G2531" s="348"/>
      <c r="H2531" s="507"/>
      <c r="I2531" s="340"/>
      <c r="J2531" s="340"/>
      <c r="K2531" s="569"/>
      <c r="L2531" s="570"/>
      <c r="M2531" s="570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  <c r="AD2531" s="573"/>
    </row>
    <row r="2532" spans="1:30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60"/>
        <v/>
      </c>
      <c r="C2532" s="349"/>
      <c r="D2532" s="349"/>
      <c r="E2532" s="583"/>
      <c r="F2532" s="278"/>
      <c r="G2532" s="348"/>
      <c r="H2532" s="507"/>
      <c r="I2532" s="340"/>
      <c r="J2532" s="340"/>
      <c r="K2532" s="569"/>
      <c r="L2532" s="570"/>
      <c r="M2532" s="570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</row>
    <row r="2533" spans="1:30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60"/>
        <v/>
      </c>
      <c r="C2533" s="349"/>
      <c r="D2533" s="349"/>
      <c r="E2533" s="583"/>
      <c r="F2533" s="278"/>
      <c r="G2533" s="348"/>
      <c r="H2533" s="507"/>
      <c r="I2533" s="340"/>
      <c r="J2533" s="340"/>
      <c r="K2533" s="569"/>
      <c r="L2533" s="570"/>
      <c r="M2533" s="570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</row>
    <row r="2534" spans="1:30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60"/>
        <v/>
      </c>
      <c r="C2534" s="349"/>
      <c r="D2534" s="349"/>
      <c r="E2534" s="583"/>
      <c r="F2534" s="278"/>
      <c r="G2534" s="348"/>
      <c r="H2534" s="507"/>
      <c r="I2534" s="340"/>
      <c r="J2534" s="340"/>
      <c r="K2534" s="569"/>
      <c r="L2534" s="570"/>
      <c r="M2534" s="570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  <c r="AD2534" s="573"/>
    </row>
    <row r="2535" spans="1:30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60"/>
        <v/>
      </c>
      <c r="C2535" s="349"/>
      <c r="D2535" s="349"/>
      <c r="E2535" s="583"/>
      <c r="F2535" s="278"/>
      <c r="G2535" s="348"/>
      <c r="H2535" s="507"/>
      <c r="I2535" s="340"/>
      <c r="J2535" s="340"/>
      <c r="K2535" s="569"/>
      <c r="L2535" s="570"/>
      <c r="M2535" s="570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</row>
    <row r="2536" spans="1:30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60"/>
        <v/>
      </c>
      <c r="C2536" s="349"/>
      <c r="D2536" s="349"/>
      <c r="E2536" s="583"/>
      <c r="F2536" s="278"/>
      <c r="G2536" s="348"/>
      <c r="H2536" s="507"/>
      <c r="I2536" s="340"/>
      <c r="J2536" s="340"/>
      <c r="K2536" s="569"/>
      <c r="L2536" s="570"/>
      <c r="M2536" s="570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</row>
    <row r="2537" spans="1:30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60"/>
        <v/>
      </c>
      <c r="C2537" s="349"/>
      <c r="D2537" s="349"/>
      <c r="E2537" s="583"/>
      <c r="F2537" s="278"/>
      <c r="G2537" s="348"/>
      <c r="H2537" s="507"/>
      <c r="I2537" s="340"/>
      <c r="J2537" s="340"/>
      <c r="K2537" s="569"/>
      <c r="L2537" s="570"/>
      <c r="M2537" s="570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  <c r="AD2537" s="573"/>
    </row>
    <row r="2538" spans="1:30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60"/>
        <v/>
      </c>
      <c r="C2538" s="349"/>
      <c r="D2538" s="349"/>
      <c r="E2538" s="583"/>
      <c r="F2538" s="278"/>
      <c r="G2538" s="348"/>
      <c r="H2538" s="507"/>
      <c r="I2538" s="340"/>
      <c r="J2538" s="340"/>
      <c r="K2538" s="569"/>
      <c r="L2538" s="570"/>
      <c r="M2538" s="570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</row>
    <row r="2539" spans="1:30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60"/>
        <v/>
      </c>
      <c r="C2539" s="349"/>
      <c r="D2539" s="349"/>
      <c r="E2539" s="583"/>
      <c r="F2539" s="278"/>
      <c r="G2539" s="348"/>
      <c r="H2539" s="507"/>
      <c r="I2539" s="340"/>
      <c r="J2539" s="340"/>
      <c r="K2539" s="569"/>
      <c r="L2539" s="570"/>
      <c r="M2539" s="570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</row>
    <row r="2540" spans="1:30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60"/>
        <v/>
      </c>
      <c r="C2540" s="349"/>
      <c r="D2540" s="349"/>
      <c r="E2540" s="583"/>
      <c r="F2540" s="278"/>
      <c r="G2540" s="348"/>
      <c r="H2540" s="507"/>
      <c r="I2540" s="340"/>
      <c r="J2540" s="340"/>
      <c r="K2540" s="569"/>
      <c r="L2540" s="570"/>
      <c r="M2540" s="570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  <c r="AD2540" s="573"/>
    </row>
    <row r="2541" spans="1:30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60"/>
        <v/>
      </c>
      <c r="C2541" s="349"/>
      <c r="D2541" s="349"/>
      <c r="E2541" s="583"/>
      <c r="F2541" s="278"/>
      <c r="G2541" s="348"/>
      <c r="H2541" s="507"/>
      <c r="I2541" s="340"/>
      <c r="J2541" s="340"/>
      <c r="K2541" s="569"/>
      <c r="L2541" s="570"/>
      <c r="M2541" s="570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</row>
    <row r="2542" spans="1:30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60"/>
        <v/>
      </c>
      <c r="C2542" s="349"/>
      <c r="D2542" s="349"/>
      <c r="E2542" s="583"/>
      <c r="F2542" s="278"/>
      <c r="G2542" s="348"/>
      <c r="H2542" s="507"/>
      <c r="I2542" s="340"/>
      <c r="J2542" s="340"/>
      <c r="K2542" s="569"/>
      <c r="L2542" s="570"/>
      <c r="M2542" s="570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</row>
    <row r="2543" spans="1:30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60"/>
        <v/>
      </c>
      <c r="C2543" s="349"/>
      <c r="D2543" s="349"/>
      <c r="E2543" s="583"/>
      <c r="F2543" s="278"/>
      <c r="G2543" s="348"/>
      <c r="H2543" s="507"/>
      <c r="I2543" s="340"/>
      <c r="J2543" s="340"/>
      <c r="K2543" s="569"/>
      <c r="L2543" s="570"/>
      <c r="M2543" s="570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  <c r="AD2543" s="573"/>
    </row>
    <row r="2544" spans="1:30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60"/>
        <v/>
      </c>
      <c r="C2544" s="349"/>
      <c r="D2544" s="349"/>
      <c r="E2544" s="583"/>
      <c r="F2544" s="278"/>
      <c r="G2544" s="348"/>
      <c r="H2544" s="507"/>
      <c r="I2544" s="340"/>
      <c r="J2544" s="340"/>
      <c r="K2544" s="569"/>
      <c r="L2544" s="570"/>
      <c r="M2544" s="570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60"/>
        <v/>
      </c>
      <c r="C2545" s="349"/>
      <c r="D2545" s="349"/>
      <c r="E2545" s="583"/>
      <c r="F2545" s="278"/>
      <c r="G2545" s="348"/>
      <c r="H2545" s="507"/>
      <c r="I2545" s="340"/>
      <c r="J2545" s="340"/>
      <c r="K2545" s="569"/>
      <c r="L2545" s="570"/>
      <c r="M2545" s="570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60"/>
        <v/>
      </c>
      <c r="C2546" s="349"/>
      <c r="D2546" s="349"/>
      <c r="E2546" s="583"/>
      <c r="F2546" s="278"/>
      <c r="G2546" s="348"/>
      <c r="H2546" s="507"/>
      <c r="I2546" s="340"/>
      <c r="J2546" s="340"/>
      <c r="K2546" s="569"/>
      <c r="L2546" s="570"/>
      <c r="M2546" s="570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  <c r="AD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si="160"/>
        <v/>
      </c>
      <c r="C2547" s="349"/>
      <c r="D2547" s="349"/>
      <c r="E2547" s="583"/>
      <c r="F2547" s="278"/>
      <c r="G2547" s="348"/>
      <c r="H2547" s="507"/>
      <c r="I2547" s="340"/>
      <c r="J2547" s="340"/>
      <c r="K2547" s="569"/>
      <c r="L2547" s="570"/>
      <c r="M2547" s="570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60"/>
        <v/>
      </c>
      <c r="C2548" s="349"/>
      <c r="D2548" s="349"/>
      <c r="E2548" s="583"/>
      <c r="F2548" s="278"/>
      <c r="G2548" s="348"/>
      <c r="H2548" s="507"/>
      <c r="I2548" s="340"/>
      <c r="J2548" s="340"/>
      <c r="K2548" s="569"/>
      <c r="L2548" s="570"/>
      <c r="M2548" s="570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60"/>
        <v/>
      </c>
      <c r="C2549" s="349"/>
      <c r="D2549" s="349"/>
      <c r="E2549" s="583"/>
      <c r="F2549" s="278"/>
      <c r="G2549" s="348"/>
      <c r="H2549" s="507"/>
      <c r="I2549" s="340"/>
      <c r="J2549" s="340"/>
      <c r="K2549" s="569"/>
      <c r="L2549" s="570"/>
      <c r="M2549" s="570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  <c r="AD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60"/>
        <v/>
      </c>
      <c r="C2550" s="349"/>
      <c r="D2550" s="349"/>
      <c r="E2550" s="583"/>
      <c r="F2550" s="278"/>
      <c r="G2550" s="348"/>
      <c r="H2550" s="507"/>
      <c r="I2550" s="340"/>
      <c r="J2550" s="340"/>
      <c r="K2550" s="569"/>
      <c r="L2550" s="570"/>
      <c r="M2550" s="570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60"/>
        <v/>
      </c>
      <c r="C2551" s="349"/>
      <c r="D2551" s="349"/>
      <c r="E2551" s="583"/>
      <c r="F2551" s="278"/>
      <c r="G2551" s="348"/>
      <c r="H2551" s="507"/>
      <c r="I2551" s="340"/>
      <c r="J2551" s="340"/>
      <c r="K2551" s="569"/>
      <c r="L2551" s="570"/>
      <c r="M2551" s="570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60"/>
        <v/>
      </c>
      <c r="C2552" s="349"/>
      <c r="D2552" s="349"/>
      <c r="E2552" s="583"/>
      <c r="F2552" s="278"/>
      <c r="G2552" s="348"/>
      <c r="H2552" s="507"/>
      <c r="I2552" s="340"/>
      <c r="J2552" s="340"/>
      <c r="K2552" s="569"/>
      <c r="L2552" s="570"/>
      <c r="M2552" s="570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  <c r="AD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60"/>
        <v/>
      </c>
      <c r="C2553" s="349"/>
      <c r="D2553" s="349"/>
      <c r="E2553" s="583"/>
      <c r="F2553" s="278"/>
      <c r="G2553" s="348"/>
      <c r="H2553" s="507"/>
      <c r="I2553" s="340"/>
      <c r="J2553" s="340"/>
      <c r="K2553" s="569"/>
      <c r="L2553" s="570"/>
      <c r="M2553" s="570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60"/>
        <v/>
      </c>
      <c r="C2554" s="349"/>
      <c r="D2554" s="349"/>
      <c r="E2554" s="583"/>
      <c r="F2554" s="278"/>
      <c r="G2554" s="348"/>
      <c r="H2554" s="507"/>
      <c r="I2554" s="340"/>
      <c r="J2554" s="340"/>
      <c r="K2554" s="569"/>
      <c r="L2554" s="570"/>
      <c r="M2554" s="570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60"/>
        <v/>
      </c>
      <c r="C2555" s="349"/>
      <c r="D2555" s="349"/>
      <c r="E2555" s="583"/>
      <c r="F2555" s="278"/>
      <c r="G2555" s="348"/>
      <c r="H2555" s="507"/>
      <c r="I2555" s="340"/>
      <c r="J2555" s="340"/>
      <c r="K2555" s="569"/>
      <c r="L2555" s="570"/>
      <c r="M2555" s="570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  <c r="AD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60"/>
        <v/>
      </c>
      <c r="C2556" s="349"/>
      <c r="D2556" s="349"/>
      <c r="E2556" s="583"/>
      <c r="F2556" s="278"/>
      <c r="G2556" s="348"/>
      <c r="H2556" s="507"/>
      <c r="I2556" s="340"/>
      <c r="J2556" s="340"/>
      <c r="K2556" s="569"/>
      <c r="L2556" s="570"/>
      <c r="M2556" s="570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60"/>
        <v/>
      </c>
      <c r="C2557" s="349"/>
      <c r="D2557" s="349"/>
      <c r="E2557" s="583"/>
      <c r="F2557" s="278"/>
      <c r="G2557" s="348"/>
      <c r="H2557" s="507"/>
      <c r="I2557" s="340"/>
      <c r="J2557" s="340"/>
      <c r="K2557" s="569"/>
      <c r="L2557" s="570"/>
      <c r="M2557" s="570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60"/>
        <v/>
      </c>
      <c r="C2558" s="349"/>
      <c r="D2558" s="349"/>
      <c r="E2558" s="583"/>
      <c r="F2558" s="278"/>
      <c r="G2558" s="348"/>
      <c r="H2558" s="507"/>
      <c r="I2558" s="340"/>
      <c r="J2558" s="340"/>
      <c r="K2558" s="569"/>
      <c r="L2558" s="570"/>
      <c r="M2558" s="570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  <c r="AD2558" s="573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60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60"/>
        <v/>
      </c>
      <c r="C2560" s="349"/>
      <c r="D2560" s="349"/>
      <c r="E2560" s="583"/>
      <c r="F2560" s="278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60"/>
        <v/>
      </c>
      <c r="C2561" s="349"/>
      <c r="D2561" s="349"/>
      <c r="E2561" s="583"/>
      <c r="F2561" s="278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  <c r="AD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60"/>
        <v/>
      </c>
      <c r="C2562" s="349"/>
      <c r="D2562" s="349"/>
      <c r="E2562" s="583"/>
      <c r="F2562" s="278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60"/>
        <v/>
      </c>
      <c r="C2563" s="349"/>
      <c r="D2563" s="349"/>
      <c r="E2563" s="583"/>
      <c r="F2563" s="278"/>
      <c r="G2563" s="348"/>
      <c r="H2563" s="507"/>
      <c r="I2563" s="340"/>
      <c r="J2563" s="340"/>
      <c r="K2563" s="569"/>
      <c r="L2563" s="570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  <c r="AB2563" s="573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60"/>
        <v/>
      </c>
      <c r="C2564" s="349"/>
      <c r="D2564" s="349"/>
      <c r="E2564" s="583"/>
      <c r="F2564" s="278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  <c r="AB2564" s="573"/>
      <c r="AD2564" s="573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60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60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60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  <c r="AD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60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60"/>
        <v/>
      </c>
      <c r="C2569" s="349"/>
      <c r="D2569" s="349"/>
      <c r="E2569" s="583"/>
      <c r="F2569" s="278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60"/>
        <v/>
      </c>
      <c r="C2570" s="349"/>
      <c r="D2570" s="349"/>
      <c r="E2570" s="583"/>
      <c r="F2570" s="278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  <c r="AD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60"/>
        <v/>
      </c>
      <c r="C2571" s="349"/>
      <c r="D2571" s="349"/>
      <c r="E2571" s="583"/>
      <c r="F2571" s="278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60"/>
        <v/>
      </c>
      <c r="C2572" s="349"/>
      <c r="D2572" s="349"/>
      <c r="E2572" s="583"/>
      <c r="F2572" s="278"/>
      <c r="G2572" s="348"/>
      <c r="H2572" s="507"/>
      <c r="I2572" s="340"/>
      <c r="J2572" s="340"/>
      <c r="K2572" s="569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  <c r="AB2572" s="573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60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  <c r="AD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60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60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60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  <c r="AD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60"/>
        <v/>
      </c>
      <c r="C2577" s="349"/>
      <c r="D2577" s="349"/>
      <c r="E2577" s="583"/>
      <c r="F2577" s="278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60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60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  <c r="AD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60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60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ref="B2582:B2645" si="161">IF(C2582&lt;&gt;"",MONTH(C2582),"")</f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  <c r="AD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61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61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61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  <c r="AD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61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61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61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  <c r="AD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61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si="161"/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61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  <c r="AD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61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</row>
    <row r="2593" spans="1:30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61"/>
        <v/>
      </c>
      <c r="C2593" s="349"/>
      <c r="D2593" s="349"/>
      <c r="E2593" s="583"/>
      <c r="F2593" s="278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</row>
    <row r="2594" spans="1:30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61"/>
        <v/>
      </c>
      <c r="C2594" s="349"/>
      <c r="D2594" s="349"/>
      <c r="E2594" s="583"/>
      <c r="F2594" s="278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  <c r="AD2594" s="573"/>
    </row>
    <row r="2595" spans="1:30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si="161"/>
        <v/>
      </c>
      <c r="C2595" s="349"/>
      <c r="D2595" s="349"/>
      <c r="E2595" s="583"/>
      <c r="F2595" s="279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</row>
    <row r="2596" spans="1:30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61"/>
        <v/>
      </c>
      <c r="C2596" s="349"/>
      <c r="D2596" s="349"/>
      <c r="E2596" s="583"/>
      <c r="F2596" s="278"/>
      <c r="G2596" s="348"/>
      <c r="H2596" s="507"/>
      <c r="I2596" s="340"/>
      <c r="J2596" s="340"/>
      <c r="K2596" s="569"/>
      <c r="L2596" s="570"/>
      <c r="M2596" s="570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2"/>
      <c r="AB2596" s="573"/>
    </row>
    <row r="2597" spans="1:30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61"/>
        <v/>
      </c>
      <c r="C2597" s="349"/>
      <c r="D2597" s="349"/>
      <c r="E2597" s="583"/>
      <c r="F2597" s="278"/>
      <c r="G2597" s="348"/>
      <c r="H2597" s="507"/>
      <c r="I2597" s="340"/>
      <c r="J2597" s="340"/>
      <c r="K2597" s="569"/>
      <c r="L2597" s="570"/>
      <c r="M2597" s="570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2"/>
      <c r="AB2597" s="573"/>
      <c r="AD2597" s="573"/>
    </row>
    <row r="2598" spans="1:30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61"/>
        <v/>
      </c>
      <c r="C2598" s="349"/>
      <c r="D2598" s="349"/>
      <c r="E2598" s="583"/>
      <c r="F2598" s="278"/>
      <c r="G2598" s="348"/>
      <c r="H2598" s="507"/>
      <c r="I2598" s="340"/>
      <c r="J2598" s="340"/>
      <c r="K2598" s="569"/>
      <c r="L2598" s="570"/>
      <c r="M2598" s="570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2"/>
      <c r="AB2598" s="573"/>
    </row>
    <row r="2599" spans="1:30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61"/>
        <v/>
      </c>
      <c r="C2599" s="349"/>
      <c r="D2599" s="349"/>
      <c r="E2599" s="583"/>
      <c r="F2599" s="278"/>
      <c r="G2599" s="348"/>
      <c r="H2599" s="507"/>
      <c r="I2599" s="340"/>
      <c r="J2599" s="340"/>
      <c r="K2599" s="569"/>
      <c r="L2599" s="570"/>
      <c r="M2599" s="57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2"/>
      <c r="AB2599" s="573"/>
    </row>
    <row r="2600" spans="1:30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61"/>
        <v/>
      </c>
      <c r="C2600" s="349"/>
      <c r="D2600" s="349"/>
      <c r="E2600" s="583"/>
      <c r="F2600" s="278"/>
      <c r="G2600" s="348"/>
      <c r="H2600" s="507"/>
      <c r="I2600" s="340"/>
      <c r="J2600" s="340"/>
      <c r="K2600" s="569"/>
      <c r="L2600" s="570"/>
      <c r="M2600" s="570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2"/>
      <c r="AB2600" s="573"/>
      <c r="AD2600" s="573"/>
    </row>
    <row r="2601" spans="1:30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61"/>
        <v/>
      </c>
      <c r="C2601" s="349"/>
      <c r="D2601" s="349"/>
      <c r="E2601" s="583"/>
      <c r="F2601" s="278"/>
      <c r="G2601" s="348"/>
      <c r="H2601" s="507"/>
      <c r="I2601" s="340"/>
      <c r="J2601" s="340"/>
      <c r="K2601" s="569"/>
      <c r="L2601" s="570"/>
      <c r="M2601" s="57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2"/>
      <c r="AB2601" s="573"/>
    </row>
    <row r="2602" spans="1:30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61"/>
        <v/>
      </c>
      <c r="C2602" s="349"/>
      <c r="D2602" s="349"/>
      <c r="E2602" s="583"/>
      <c r="F2602" s="278"/>
      <c r="G2602" s="348"/>
      <c r="H2602" s="507"/>
      <c r="I2602" s="340"/>
      <c r="J2602" s="340"/>
      <c r="K2602" s="569"/>
      <c r="L2602" s="570"/>
      <c r="M2602" s="57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2"/>
      <c r="AB2602" s="573"/>
    </row>
    <row r="2603" spans="1:30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61"/>
        <v/>
      </c>
      <c r="C2603" s="349"/>
      <c r="D2603" s="349"/>
      <c r="E2603" s="583"/>
      <c r="F2603" s="278"/>
      <c r="G2603" s="348"/>
      <c r="H2603" s="507"/>
      <c r="I2603" s="340"/>
      <c r="J2603" s="340"/>
      <c r="K2603" s="569"/>
      <c r="L2603" s="570"/>
      <c r="M2603" s="57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2"/>
      <c r="AB2603" s="573"/>
      <c r="AD2603" s="573"/>
    </row>
    <row r="2604" spans="1:30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61"/>
        <v/>
      </c>
      <c r="C2604" s="349"/>
      <c r="D2604" s="349"/>
      <c r="E2604" s="583"/>
      <c r="F2604" s="278"/>
      <c r="G2604" s="348"/>
      <c r="H2604" s="507"/>
      <c r="I2604" s="340"/>
      <c r="J2604" s="340"/>
      <c r="K2604" s="569"/>
      <c r="L2604" s="570"/>
      <c r="M2604" s="57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2"/>
      <c r="AB2604" s="573"/>
    </row>
    <row r="2605" spans="1:30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61"/>
        <v/>
      </c>
      <c r="C2605" s="349"/>
      <c r="D2605" s="349"/>
      <c r="E2605" s="583"/>
      <c r="F2605" s="278"/>
      <c r="G2605" s="348"/>
      <c r="H2605" s="507"/>
      <c r="I2605" s="340"/>
      <c r="J2605" s="340"/>
      <c r="K2605" s="569"/>
      <c r="L2605" s="570"/>
      <c r="M2605" s="57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2"/>
      <c r="AB2605" s="573"/>
    </row>
    <row r="2606" spans="1:30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61"/>
        <v/>
      </c>
      <c r="C2606" s="349"/>
      <c r="D2606" s="349"/>
      <c r="E2606" s="583"/>
      <c r="F2606" s="278"/>
      <c r="G2606" s="348"/>
      <c r="H2606" s="507"/>
      <c r="I2606" s="340"/>
      <c r="J2606" s="340"/>
      <c r="K2606" s="569"/>
      <c r="L2606" s="570"/>
      <c r="M2606" s="57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2"/>
      <c r="AB2606" s="573"/>
      <c r="AD2606" s="573"/>
    </row>
    <row r="2607" spans="1:30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61"/>
        <v/>
      </c>
      <c r="C2607" s="349"/>
      <c r="D2607" s="349"/>
      <c r="E2607" s="583"/>
      <c r="F2607" s="278"/>
      <c r="G2607" s="348"/>
      <c r="H2607" s="507"/>
      <c r="I2607" s="340"/>
      <c r="J2607" s="340"/>
      <c r="K2607" s="569"/>
      <c r="L2607" s="570"/>
      <c r="M2607" s="57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2"/>
      <c r="AB2607" s="573"/>
    </row>
    <row r="2608" spans="1:30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61"/>
        <v/>
      </c>
      <c r="C2608" s="349"/>
      <c r="D2608" s="349"/>
      <c r="E2608" s="583"/>
      <c r="F2608" s="278"/>
      <c r="G2608" s="348"/>
      <c r="H2608" s="507"/>
      <c r="I2608" s="340"/>
      <c r="J2608" s="340"/>
      <c r="K2608" s="569"/>
      <c r="L2608" s="570"/>
      <c r="M2608" s="57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2"/>
      <c r="AB2608" s="573"/>
    </row>
    <row r="2609" spans="1:30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61"/>
        <v/>
      </c>
      <c r="C2609" s="349"/>
      <c r="D2609" s="349"/>
      <c r="E2609" s="583"/>
      <c r="F2609" s="278"/>
      <c r="G2609" s="348"/>
      <c r="H2609" s="507"/>
      <c r="I2609" s="340"/>
      <c r="J2609" s="340"/>
      <c r="K2609" s="569"/>
      <c r="L2609" s="570"/>
      <c r="M2609" s="57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2"/>
      <c r="AB2609" s="573"/>
      <c r="AD2609" s="573"/>
    </row>
    <row r="2610" spans="1:30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61"/>
        <v/>
      </c>
      <c r="C2610" s="349"/>
      <c r="D2610" s="349"/>
      <c r="E2610" s="583"/>
      <c r="F2610" s="278"/>
      <c r="G2610" s="348"/>
      <c r="H2610" s="507"/>
      <c r="I2610" s="340"/>
      <c r="J2610" s="340"/>
      <c r="K2610" s="569"/>
      <c r="L2610" s="570"/>
      <c r="M2610" s="57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2"/>
      <c r="AB2610" s="573"/>
    </row>
    <row r="2611" spans="1:30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 t="shared" si="161"/>
        <v/>
      </c>
      <c r="C2611" s="349"/>
      <c r="D2611" s="349"/>
      <c r="E2611" s="583"/>
      <c r="F2611" s="278"/>
      <c r="G2611" s="348"/>
      <c r="H2611" s="507"/>
      <c r="I2611" s="340"/>
      <c r="J2611" s="340"/>
      <c r="K2611" s="569"/>
      <c r="L2611" s="570"/>
      <c r="M2611" s="57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2"/>
      <c r="AB2611" s="573"/>
    </row>
    <row r="2612" spans="1:30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 t="shared" si="161"/>
        <v/>
      </c>
      <c r="C2612" s="349"/>
      <c r="D2612" s="349"/>
      <c r="E2612" s="583"/>
      <c r="F2612" s="279"/>
      <c r="G2612" s="348"/>
      <c r="H2612" s="507"/>
      <c r="I2612" s="340"/>
      <c r="J2612" s="340"/>
      <c r="K2612" s="569"/>
      <c r="L2612" s="570"/>
      <c r="M2612" s="570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  <c r="AB2612" s="573"/>
      <c r="AD2612" s="573"/>
    </row>
    <row r="2613" spans="1:30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 t="shared" si="161"/>
        <v/>
      </c>
      <c r="C2613" s="349"/>
      <c r="D2613" s="349"/>
      <c r="E2613" s="583"/>
      <c r="F2613" s="278"/>
      <c r="G2613" s="348"/>
      <c r="H2613" s="507"/>
      <c r="I2613" s="340"/>
      <c r="J2613" s="340"/>
      <c r="K2613" s="569"/>
      <c r="L2613" s="570"/>
      <c r="M2613" s="570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  <c r="AB2613" s="573"/>
    </row>
    <row r="2614" spans="1:30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 t="shared" si="161"/>
        <v/>
      </c>
      <c r="C2614" s="349"/>
      <c r="D2614" s="349"/>
      <c r="E2614" s="583"/>
      <c r="F2614" s="278"/>
      <c r="G2614" s="348"/>
      <c r="H2614" s="507"/>
      <c r="I2614" s="340"/>
      <c r="J2614" s="340"/>
      <c r="K2614" s="569"/>
      <c r="L2614" s="570"/>
      <c r="M2614" s="570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  <c r="AB2614" s="573"/>
    </row>
    <row r="2615" spans="1:30" s="539" customFormat="1" ht="15.75" customHeight="1">
      <c r="A2615" s="567" t="str">
        <f>IF(B2615&lt;&gt;"",IF(AND(B2615&gt;=_TM1,B2615&lt;=_TM2,OR(TH!L2615="1111",TH!M2615="1111")),TH!D2615,""),"")</f>
        <v/>
      </c>
      <c r="B2615" s="568" t="str">
        <f t="shared" si="161"/>
        <v/>
      </c>
      <c r="C2615" s="349"/>
      <c r="D2615" s="349"/>
      <c r="E2615" s="583"/>
      <c r="F2615" s="278"/>
      <c r="G2615" s="348"/>
      <c r="H2615" s="507"/>
      <c r="I2615" s="340"/>
      <c r="J2615" s="340"/>
      <c r="K2615" s="569"/>
      <c r="L2615" s="570"/>
      <c r="M2615" s="570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2"/>
      <c r="AB2615" s="573"/>
      <c r="AD2615" s="573"/>
    </row>
    <row r="2616" spans="1:30" s="539" customFormat="1" ht="15.75" customHeight="1">
      <c r="A2616" s="567" t="str">
        <f>IF(B2616&lt;&gt;"",IF(AND(B2616&gt;=_TM1,B2616&lt;=_TM2,OR(TH!L2616="1111",TH!M2616="1111")),TH!D2616,""),"")</f>
        <v/>
      </c>
      <c r="B2616" s="568" t="str">
        <f t="shared" si="161"/>
        <v/>
      </c>
      <c r="C2616" s="349"/>
      <c r="D2616" s="349"/>
      <c r="E2616" s="583"/>
      <c r="F2616" s="278"/>
      <c r="G2616" s="348"/>
      <c r="H2616" s="507"/>
      <c r="I2616" s="340"/>
      <c r="J2616" s="340"/>
      <c r="K2616" s="569"/>
      <c r="L2616" s="570"/>
      <c r="M2616" s="570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2"/>
      <c r="AB2616" s="573"/>
    </row>
    <row r="2617" spans="1:30" s="539" customFormat="1" ht="15.75" customHeight="1">
      <c r="A2617" s="567" t="str">
        <f>IF(B2617&lt;&gt;"",IF(AND(B2617&gt;=_TM1,B2617&lt;=_TM2,OR(TH!L2617="1111",TH!M2617="1111")),TH!D2617,""),"")</f>
        <v/>
      </c>
      <c r="B2617" s="568" t="str">
        <f t="shared" si="161"/>
        <v/>
      </c>
      <c r="C2617" s="349"/>
      <c r="D2617" s="349"/>
      <c r="E2617" s="583"/>
      <c r="F2617" s="278"/>
      <c r="G2617" s="348"/>
      <c r="H2617" s="507"/>
      <c r="I2617" s="340"/>
      <c r="J2617" s="340"/>
      <c r="K2617" s="569"/>
      <c r="L2617" s="570"/>
      <c r="M2617" s="570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2"/>
      <c r="AB2617" s="573"/>
    </row>
    <row r="2618" spans="1:30" s="539" customFormat="1" ht="15.75" customHeight="1">
      <c r="A2618" s="567" t="str">
        <f>IF(B2618&lt;&gt;"",IF(AND(B2618&gt;=_TM1,B2618&lt;=_TM2,OR(TH!L2618="1111",TH!M2618="1111")),TH!D2618,""),"")</f>
        <v/>
      </c>
      <c r="B2618" s="568" t="str">
        <f t="shared" si="161"/>
        <v/>
      </c>
      <c r="C2618" s="349"/>
      <c r="D2618" s="349"/>
      <c r="E2618" s="583"/>
      <c r="F2618" s="278"/>
      <c r="G2618" s="348"/>
      <c r="H2618" s="507"/>
      <c r="I2618" s="340"/>
      <c r="J2618" s="340"/>
      <c r="K2618" s="569"/>
      <c r="L2618" s="570"/>
      <c r="M2618" s="570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2"/>
      <c r="AB2618" s="573"/>
      <c r="AD2618" s="573"/>
    </row>
    <row r="2619" spans="1:30" s="539" customFormat="1" ht="15.75" customHeight="1">
      <c r="A2619" s="567" t="str">
        <f>IF(B2619&lt;&gt;"",IF(AND(B2619&gt;=_TM1,B2619&lt;=_TM2,OR(TH!L2619="1111",TH!M2619="1111")),TH!D2619,""),"")</f>
        <v/>
      </c>
      <c r="B2619" s="568" t="str">
        <f t="shared" si="161"/>
        <v/>
      </c>
      <c r="C2619" s="349"/>
      <c r="D2619" s="349"/>
      <c r="E2619" s="583"/>
      <c r="F2619" s="278"/>
      <c r="G2619" s="348"/>
      <c r="H2619" s="507"/>
      <c r="I2619" s="340"/>
      <c r="J2619" s="340"/>
      <c r="K2619" s="569"/>
      <c r="L2619" s="570"/>
      <c r="M2619" s="570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2"/>
      <c r="AB2619" s="573"/>
    </row>
    <row r="2620" spans="1:30" s="539" customFormat="1" ht="15.75" customHeight="1">
      <c r="A2620" s="567" t="str">
        <f>IF(B2620&lt;&gt;"",IF(AND(B2620&gt;=_TM1,B2620&lt;=_TM2,OR(TH!L2620="1111",TH!M2620="1111")),TH!D2620,""),"")</f>
        <v/>
      </c>
      <c r="B2620" s="568" t="str">
        <f t="shared" si="161"/>
        <v/>
      </c>
      <c r="C2620" s="349"/>
      <c r="D2620" s="349"/>
      <c r="E2620" s="583"/>
      <c r="F2620" s="278"/>
      <c r="G2620" s="348"/>
      <c r="H2620" s="507"/>
      <c r="I2620" s="340"/>
      <c r="J2620" s="340"/>
      <c r="K2620" s="569"/>
      <c r="L2620" s="570"/>
      <c r="M2620" s="570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2"/>
      <c r="AB2620" s="573"/>
    </row>
    <row r="2621" spans="1:30" s="539" customFormat="1" ht="15.75" customHeight="1">
      <c r="A2621" s="567" t="str">
        <f>IF(B2621&lt;&gt;"",IF(AND(B2621&gt;=_TM1,B2621&lt;=_TM2,OR(TH!L2621="1111",TH!M2621="1111")),TH!D2621,""),"")</f>
        <v/>
      </c>
      <c r="B2621" s="568" t="str">
        <f t="shared" si="161"/>
        <v/>
      </c>
      <c r="C2621" s="349"/>
      <c r="D2621" s="349"/>
      <c r="E2621" s="583"/>
      <c r="F2621" s="278"/>
      <c r="G2621" s="348"/>
      <c r="H2621" s="507"/>
      <c r="I2621" s="340"/>
      <c r="J2621" s="340"/>
      <c r="K2621" s="569"/>
      <c r="L2621" s="570"/>
      <c r="M2621" s="570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2"/>
      <c r="AB2621" s="573"/>
      <c r="AD2621" s="573"/>
    </row>
    <row r="2622" spans="1:30" s="539" customFormat="1" ht="15.75" customHeight="1">
      <c r="A2622" s="567" t="str">
        <f>IF(B2622&lt;&gt;"",IF(AND(B2622&gt;=_TM1,B2622&lt;=_TM2,OR(TH!L2622="1111",TH!M2622="1111")),TH!D2622,""),"")</f>
        <v/>
      </c>
      <c r="B2622" s="568" t="str">
        <f t="shared" si="161"/>
        <v/>
      </c>
      <c r="C2622" s="349"/>
      <c r="D2622" s="349"/>
      <c r="E2622" s="583"/>
      <c r="F2622" s="278"/>
      <c r="G2622" s="348"/>
      <c r="H2622" s="507"/>
      <c r="I2622" s="340"/>
      <c r="J2622" s="340"/>
      <c r="K2622" s="569"/>
      <c r="L2622" s="570"/>
      <c r="M2622" s="570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2"/>
      <c r="AB2622" s="573"/>
    </row>
    <row r="2623" spans="1:30" s="539" customFormat="1" ht="15.75" customHeight="1">
      <c r="A2623" s="567" t="str">
        <f>IF(B2623&lt;&gt;"",IF(AND(B2623&gt;=_TM1,B2623&lt;=_TM2,OR(TH!L2623="1111",TH!M2623="1111")),TH!D2623,""),"")</f>
        <v/>
      </c>
      <c r="B2623" s="568" t="str">
        <f t="shared" si="161"/>
        <v/>
      </c>
      <c r="C2623" s="349"/>
      <c r="D2623" s="349"/>
      <c r="E2623" s="583"/>
      <c r="F2623" s="278"/>
      <c r="G2623" s="348"/>
      <c r="H2623" s="507"/>
      <c r="I2623" s="340"/>
      <c r="J2623" s="340"/>
      <c r="K2623" s="569"/>
      <c r="L2623" s="570"/>
      <c r="M2623" s="570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2"/>
      <c r="AB2623" s="573"/>
    </row>
    <row r="2624" spans="1:30" s="539" customFormat="1" ht="15.75" customHeight="1">
      <c r="A2624" s="567" t="str">
        <f>IF(B2624&lt;&gt;"",IF(AND(B2624&gt;=_TM1,B2624&lt;=_TM2,OR(TH!L2624="1111",TH!M2624="1111")),TH!D2624,""),"")</f>
        <v/>
      </c>
      <c r="B2624" s="568" t="str">
        <f t="shared" si="161"/>
        <v/>
      </c>
      <c r="C2624" s="349"/>
      <c r="D2624" s="349"/>
      <c r="E2624" s="583"/>
      <c r="F2624" s="278"/>
      <c r="G2624" s="348"/>
      <c r="H2624" s="507"/>
      <c r="I2624" s="340"/>
      <c r="J2624" s="340"/>
      <c r="K2624" s="569"/>
      <c r="L2624" s="570"/>
      <c r="M2624" s="570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2"/>
      <c r="AB2624" s="573"/>
      <c r="AD2624" s="573"/>
    </row>
    <row r="2625" spans="1:31" s="539" customFormat="1" ht="15.75" customHeight="1">
      <c r="A2625" s="567" t="str">
        <f>IF(B2625&lt;&gt;"",IF(AND(B2625&gt;=_TM1,B2625&lt;=_TM2,OR(TH!L2625="1111",TH!M2625="1111")),TH!D2625,""),"")</f>
        <v/>
      </c>
      <c r="B2625" s="568" t="str">
        <f t="shared" si="161"/>
        <v/>
      </c>
      <c r="C2625" s="349"/>
      <c r="D2625" s="349"/>
      <c r="E2625" s="583"/>
      <c r="F2625" s="278"/>
      <c r="G2625" s="348"/>
      <c r="H2625" s="507"/>
      <c r="I2625" s="340"/>
      <c r="J2625" s="340"/>
      <c r="K2625" s="569"/>
      <c r="L2625" s="570"/>
      <c r="M2625" s="570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2"/>
      <c r="AB2625" s="573"/>
    </row>
    <row r="2626" spans="1:31" s="539" customFormat="1" ht="15.75" customHeight="1">
      <c r="A2626" s="567" t="str">
        <f>IF(B2626&lt;&gt;"",IF(AND(B2626&gt;=_TM1,B2626&lt;=_TM2,OR(TH!L2626="1111",TH!M2626="1111")),TH!D2626,""),"")</f>
        <v/>
      </c>
      <c r="B2626" s="568" t="str">
        <f t="shared" si="161"/>
        <v/>
      </c>
      <c r="C2626" s="349"/>
      <c r="D2626" s="349"/>
      <c r="E2626" s="583"/>
      <c r="F2626" s="278"/>
      <c r="G2626" s="348"/>
      <c r="H2626" s="507"/>
      <c r="I2626" s="340"/>
      <c r="J2626" s="340"/>
      <c r="K2626" s="569"/>
      <c r="L2626" s="570"/>
      <c r="M2626" s="570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2"/>
      <c r="AB2626" s="573"/>
    </row>
    <row r="2627" spans="1:31" s="539" customFormat="1" ht="15.75" customHeight="1">
      <c r="A2627" s="567" t="str">
        <f>IF(B2627&lt;&gt;"",IF(AND(B2627&gt;=_TM1,B2627&lt;=_TM2,OR(TH!L2627="1111",TH!M2627="1111")),TH!D2627,""),"")</f>
        <v/>
      </c>
      <c r="B2627" s="568" t="str">
        <f t="shared" si="161"/>
        <v/>
      </c>
      <c r="C2627" s="349"/>
      <c r="D2627" s="349"/>
      <c r="E2627" s="583"/>
      <c r="F2627" s="278"/>
      <c r="G2627" s="348"/>
      <c r="H2627" s="507"/>
      <c r="I2627" s="340"/>
      <c r="J2627" s="340"/>
      <c r="K2627" s="569"/>
      <c r="L2627" s="570"/>
      <c r="M2627" s="570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2"/>
      <c r="AB2627" s="573"/>
      <c r="AD2627" s="573"/>
    </row>
    <row r="2628" spans="1:31" s="539" customFormat="1" ht="15.75" customHeight="1">
      <c r="A2628" s="567" t="str">
        <f>IF(B2628&lt;&gt;"",IF(AND(B2628&gt;=_TM1,B2628&lt;=_TM2,OR(TH!L2628="1111",TH!M2628="1111")),TH!D2628,""),"")</f>
        <v/>
      </c>
      <c r="B2628" s="568" t="str">
        <f t="shared" si="161"/>
        <v/>
      </c>
      <c r="C2628" s="349"/>
      <c r="D2628" s="349"/>
      <c r="E2628" s="583"/>
      <c r="F2628" s="279"/>
      <c r="G2628" s="348"/>
      <c r="H2628" s="507"/>
      <c r="I2628" s="340"/>
      <c r="J2628" s="340"/>
      <c r="K2628" s="569"/>
      <c r="L2628" s="570"/>
      <c r="M2628" s="570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2"/>
      <c r="AB2628" s="573"/>
    </row>
    <row r="2629" spans="1:31" s="539" customFormat="1" ht="15.75" customHeight="1">
      <c r="A2629" s="567" t="str">
        <f>IF(B2629&lt;&gt;"",IF(AND(B2629&gt;=_TM1,B2629&lt;=_TM2,OR(TH!L2629="1111",TH!M2629="1111")),TH!D2629,""),"")</f>
        <v/>
      </c>
      <c r="B2629" s="568" t="str">
        <f t="shared" si="161"/>
        <v/>
      </c>
      <c r="C2629" s="349"/>
      <c r="D2629" s="349"/>
      <c r="E2629" s="583"/>
      <c r="F2629" s="280"/>
      <c r="G2629" s="348"/>
      <c r="H2629" s="507"/>
      <c r="I2629" s="340"/>
      <c r="J2629" s="340"/>
      <c r="K2629" s="569"/>
      <c r="L2629" s="570"/>
      <c r="M2629" s="570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2"/>
      <c r="AB2629" s="573"/>
    </row>
    <row r="2630" spans="1:31" s="539" customFormat="1" ht="15.75" customHeight="1">
      <c r="A2630" s="567" t="str">
        <f>IF(B2630&lt;&gt;"",IF(AND(B2630&gt;=_TM1,B2630&lt;=_TM2,OR(TH!L2630="1111",TH!M2630="1111")),TH!D2630,""),"")</f>
        <v/>
      </c>
      <c r="B2630" s="568" t="str">
        <f t="shared" si="161"/>
        <v/>
      </c>
      <c r="C2630" s="349"/>
      <c r="D2630" s="349"/>
      <c r="E2630" s="583"/>
      <c r="F2630" s="279"/>
      <c r="G2630" s="348"/>
      <c r="H2630" s="507"/>
      <c r="I2630" s="340"/>
      <c r="J2630" s="340"/>
      <c r="K2630" s="569"/>
      <c r="L2630" s="570"/>
      <c r="M2630" s="570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2"/>
      <c r="AB2630" s="573"/>
      <c r="AD2630" s="573"/>
    </row>
    <row r="2631" spans="1:31" s="539" customFormat="1" ht="15.75" customHeight="1">
      <c r="A2631" s="567" t="str">
        <f>IF(B2631&lt;&gt;"",IF(AND(B2631&gt;=_TM1,B2631&lt;=_TM2,OR(TH!L2631="1111",TH!M2631="1111")),TH!D2631,""),"")</f>
        <v/>
      </c>
      <c r="B2631" s="568" t="str">
        <f t="shared" si="161"/>
        <v/>
      </c>
      <c r="C2631" s="349"/>
      <c r="D2631" s="349"/>
      <c r="E2631" s="583"/>
      <c r="F2631" s="279"/>
      <c r="G2631" s="578"/>
      <c r="H2631" s="507"/>
      <c r="I2631" s="340"/>
      <c r="J2631" s="340"/>
      <c r="K2631" s="569"/>
      <c r="L2631" s="576"/>
      <c r="M2631" s="576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84"/>
      <c r="AB2631" s="573"/>
      <c r="AE2631" s="573"/>
    </row>
    <row r="2632" spans="1:31" s="539" customFormat="1" ht="15.75" customHeight="1">
      <c r="A2632" s="567" t="str">
        <f>IF(B2632&lt;&gt;"",IF(AND(B2632&gt;=_TM1,B2632&lt;=_TM2,OR(TH!L2632="1111",TH!M2632="1111")),TH!D2632,""),"")</f>
        <v/>
      </c>
      <c r="B2632" s="568" t="str">
        <f t="shared" si="161"/>
        <v/>
      </c>
      <c r="C2632" s="349"/>
      <c r="D2632" s="349"/>
      <c r="E2632" s="583"/>
      <c r="F2632" s="279"/>
      <c r="G2632" s="578"/>
      <c r="H2632" s="507"/>
      <c r="I2632" s="340"/>
      <c r="J2632" s="340"/>
      <c r="K2632" s="569"/>
      <c r="L2632" s="576"/>
      <c r="M2632" s="576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84"/>
      <c r="AB2632" s="573"/>
      <c r="AE2632" s="573"/>
    </row>
    <row r="2633" spans="1:31" s="539" customFormat="1" ht="15.75" customHeight="1">
      <c r="A2633" s="567" t="str">
        <f>IF(B2633&lt;&gt;"",IF(AND(B2633&gt;=_TM1,B2633&lt;=_TM2,OR(TH!L2633="1111",TH!M2633="1111")),TH!D2633,""),"")</f>
        <v/>
      </c>
      <c r="B2633" s="568" t="str">
        <f t="shared" si="161"/>
        <v/>
      </c>
      <c r="C2633" s="349"/>
      <c r="D2633" s="581"/>
      <c r="E2633" s="583"/>
      <c r="F2633" s="279"/>
      <c r="G2633" s="578"/>
      <c r="H2633" s="506"/>
      <c r="I2633" s="340"/>
      <c r="J2633" s="340"/>
      <c r="K2633" s="569"/>
      <c r="L2633" s="576"/>
      <c r="M2633" s="576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84"/>
      <c r="AB2633" s="573"/>
      <c r="AE2633" s="573"/>
    </row>
    <row r="2634" spans="1:31" s="539" customFormat="1" ht="15.75" customHeight="1">
      <c r="A2634" s="567" t="str">
        <f>IF(B2634&lt;&gt;"",IF(AND(B2634&gt;=_TM1,B2634&lt;=_TM2,OR(TH!L2634="1111",TH!M2634="1111")),TH!D2634,""),"")</f>
        <v/>
      </c>
      <c r="B2634" s="568" t="str">
        <f t="shared" si="161"/>
        <v/>
      </c>
      <c r="C2634" s="349"/>
      <c r="D2634" s="349"/>
      <c r="E2634" s="583"/>
      <c r="F2634" s="279"/>
      <c r="G2634" s="578"/>
      <c r="H2634" s="507"/>
      <c r="I2634" s="340"/>
      <c r="J2634" s="340"/>
      <c r="K2634" s="569"/>
      <c r="L2634" s="590"/>
      <c r="M2634" s="590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84"/>
      <c r="AB2634" s="573"/>
      <c r="AE2634" s="573"/>
    </row>
    <row r="2635" spans="1:31" s="539" customFormat="1" ht="15.75" customHeight="1">
      <c r="A2635" s="567" t="str">
        <f>IF(B2635&lt;&gt;"",IF(AND(B2635&gt;=_TM1,B2635&lt;=_TM2,OR(TH!L2635="1111",TH!M2635="1111")),TH!D2635,""),"")</f>
        <v/>
      </c>
      <c r="B2635" s="568" t="str">
        <f t="shared" si="161"/>
        <v/>
      </c>
      <c r="C2635" s="349"/>
      <c r="D2635" s="349"/>
      <c r="E2635" s="583"/>
      <c r="F2635" s="279"/>
      <c r="G2635" s="578"/>
      <c r="H2635" s="507"/>
      <c r="I2635" s="340"/>
      <c r="J2635" s="340"/>
      <c r="K2635" s="569"/>
      <c r="L2635" s="576"/>
      <c r="M2635" s="591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84"/>
      <c r="AB2635" s="573"/>
      <c r="AE2635" s="573"/>
    </row>
    <row r="2636" spans="1:31" s="539" customFormat="1" ht="15.75" customHeight="1">
      <c r="A2636" s="567" t="str">
        <f>IF(B2636&lt;&gt;"",IF(AND(B2636&gt;=_TM1,B2636&lt;=_TM2,OR(TH!L2636="1111",TH!M2636="1111")),TH!D2636,""),"")</f>
        <v/>
      </c>
      <c r="B2636" s="568" t="str">
        <f t="shared" si="161"/>
        <v/>
      </c>
      <c r="C2636" s="349"/>
      <c r="D2636" s="581"/>
      <c r="E2636" s="583"/>
      <c r="F2636" s="279"/>
      <c r="G2636" s="578"/>
      <c r="H2636" s="506"/>
      <c r="I2636" s="340"/>
      <c r="J2636" s="340"/>
      <c r="K2636" s="569"/>
      <c r="L2636" s="590"/>
      <c r="M2636" s="590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84"/>
      <c r="AB2636" s="573"/>
      <c r="AE2636" s="573"/>
    </row>
    <row r="2637" spans="1:31" s="539" customFormat="1" ht="15.75" customHeight="1">
      <c r="A2637" s="567" t="str">
        <f>IF(B2637&lt;&gt;"",IF(AND(B2637&gt;=_TM1,B2637&lt;=_TM2,OR(TH!L2637="1111",TH!M2637="1111")),TH!D2637,""),"")</f>
        <v/>
      </c>
      <c r="B2637" s="568" t="str">
        <f t="shared" si="161"/>
        <v/>
      </c>
      <c r="C2637" s="349"/>
      <c r="D2637" s="349"/>
      <c r="E2637" s="583"/>
      <c r="F2637" s="279"/>
      <c r="G2637" s="578"/>
      <c r="H2637" s="507"/>
      <c r="I2637" s="340"/>
      <c r="J2637" s="340"/>
      <c r="K2637" s="569"/>
      <c r="L2637" s="576"/>
      <c r="M2637" s="590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84"/>
      <c r="AB2637" s="573"/>
      <c r="AE2637" s="573"/>
    </row>
    <row r="2638" spans="1:31" s="539" customFormat="1" ht="15.75" customHeight="1">
      <c r="A2638" s="567" t="str">
        <f>IF(B2638&lt;&gt;"",IF(AND(B2638&gt;=_TM1,B2638&lt;=_TM2,OR(TH!L2638="1111",TH!M2638="1111")),TH!D2638,""),"")</f>
        <v/>
      </c>
      <c r="B2638" s="568" t="str">
        <f t="shared" si="161"/>
        <v/>
      </c>
      <c r="C2638" s="349"/>
      <c r="D2638" s="349"/>
      <c r="E2638" s="583"/>
      <c r="F2638" s="279"/>
      <c r="G2638" s="578"/>
      <c r="H2638" s="507"/>
      <c r="I2638" s="340"/>
      <c r="J2638" s="340"/>
      <c r="K2638" s="569"/>
      <c r="L2638" s="590"/>
      <c r="M2638" s="590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84"/>
      <c r="AB2638" s="573"/>
      <c r="AE2638" s="573"/>
    </row>
    <row r="2639" spans="1:31" s="539" customFormat="1" ht="15.75" customHeight="1">
      <c r="A2639" s="567" t="str">
        <f>IF(B2639&lt;&gt;"",IF(AND(B2639&gt;=_TM1,B2639&lt;=_TM2,OR(TH!L2639="1111",TH!M2639="1111")),TH!D2639,""),"")</f>
        <v/>
      </c>
      <c r="B2639" s="568" t="str">
        <f t="shared" si="161"/>
        <v/>
      </c>
      <c r="C2639" s="349"/>
      <c r="D2639" s="581"/>
      <c r="E2639" s="583"/>
      <c r="F2639" s="279"/>
      <c r="G2639" s="578"/>
      <c r="H2639" s="506"/>
      <c r="I2639" s="340"/>
      <c r="J2639" s="340"/>
      <c r="K2639" s="569"/>
      <c r="L2639" s="590"/>
      <c r="M2639" s="590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84"/>
      <c r="AB2639" s="573"/>
      <c r="AE2639" s="573"/>
    </row>
    <row r="2640" spans="1:31" s="539" customFormat="1" ht="15.75" customHeight="1">
      <c r="A2640" s="567" t="str">
        <f>IF(B2640&lt;&gt;"",IF(AND(B2640&gt;=_TM1,B2640&lt;=_TM2,OR(TH!L2640="1111",TH!M2640="1111")),TH!D2640,""),"")</f>
        <v/>
      </c>
      <c r="B2640" s="568" t="str">
        <f t="shared" si="161"/>
        <v/>
      </c>
      <c r="C2640" s="349"/>
      <c r="D2640" s="349"/>
      <c r="E2640" s="583"/>
      <c r="F2640" s="279"/>
      <c r="G2640" s="578"/>
      <c r="H2640" s="507"/>
      <c r="I2640" s="340"/>
      <c r="J2640" s="340"/>
      <c r="K2640" s="569"/>
      <c r="L2640" s="590"/>
      <c r="M2640" s="590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84"/>
      <c r="AB2640" s="573"/>
      <c r="AE2640" s="573"/>
    </row>
    <row r="2641" spans="1:31" s="539" customFormat="1" ht="15.75" customHeight="1">
      <c r="A2641" s="567" t="str">
        <f>IF(B2641&lt;&gt;"",IF(AND(B2641&gt;=_TM1,B2641&lt;=_TM2,OR(TH!L2641="1111",TH!M2641="1111")),TH!D2641,""),"")</f>
        <v/>
      </c>
      <c r="B2641" s="568" t="str">
        <f t="shared" si="161"/>
        <v/>
      </c>
      <c r="C2641" s="349"/>
      <c r="D2641" s="349"/>
      <c r="E2641" s="583"/>
      <c r="F2641" s="279"/>
      <c r="G2641" s="578"/>
      <c r="H2641" s="507"/>
      <c r="I2641" s="340"/>
      <c r="J2641" s="340"/>
      <c r="K2641" s="569"/>
      <c r="L2641" s="576"/>
      <c r="M2641" s="590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84"/>
      <c r="AB2641" s="573"/>
      <c r="AE2641" s="573"/>
    </row>
    <row r="2642" spans="1:31" s="539" customFormat="1" ht="15.75" customHeight="1">
      <c r="A2642" s="567" t="str">
        <f>IF(B2642&lt;&gt;"",IF(AND(B2642&gt;=_TM1,B2642&lt;=_TM2,OR(TH!L2642="1111",TH!M2642="1111")),TH!D2642,""),"")</f>
        <v/>
      </c>
      <c r="B2642" s="568" t="str">
        <f t="shared" si="161"/>
        <v/>
      </c>
      <c r="C2642" s="349"/>
      <c r="D2642" s="581"/>
      <c r="E2642" s="583"/>
      <c r="F2642" s="279"/>
      <c r="G2642" s="578"/>
      <c r="H2642" s="506"/>
      <c r="I2642" s="340"/>
      <c r="J2642" s="340"/>
      <c r="K2642" s="569"/>
      <c r="L2642" s="590"/>
      <c r="M2642" s="590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84"/>
      <c r="AB2642" s="573"/>
      <c r="AE2642" s="573"/>
    </row>
    <row r="2643" spans="1:31" s="539" customFormat="1" ht="15.75" customHeight="1">
      <c r="A2643" s="567" t="str">
        <f>IF(B2643&lt;&gt;"",IF(AND(B2643&gt;=_TM1,B2643&lt;=_TM2,OR(TH!L2643="1111",TH!M2643="1111")),TH!D2643,""),"")</f>
        <v/>
      </c>
      <c r="B2643" s="568" t="str">
        <f t="shared" si="161"/>
        <v/>
      </c>
      <c r="C2643" s="349"/>
      <c r="D2643" s="349"/>
      <c r="E2643" s="583"/>
      <c r="F2643" s="279"/>
      <c r="G2643" s="578"/>
      <c r="H2643" s="507"/>
      <c r="I2643" s="340"/>
      <c r="J2643" s="340"/>
      <c r="K2643" s="569"/>
      <c r="L2643" s="590"/>
      <c r="M2643" s="590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84"/>
      <c r="AB2643" s="573"/>
      <c r="AE2643" s="573"/>
    </row>
    <row r="2644" spans="1:31" s="539" customFormat="1" ht="15.75" customHeight="1">
      <c r="A2644" s="567" t="str">
        <f>IF(B2644&lt;&gt;"",IF(AND(B2644&gt;=_TM1,B2644&lt;=_TM2,OR(TH!L2644="1111",TH!M2644="1111")),TH!D2644,""),"")</f>
        <v/>
      </c>
      <c r="B2644" s="568" t="str">
        <f t="shared" si="161"/>
        <v/>
      </c>
      <c r="C2644" s="349"/>
      <c r="D2644" s="349"/>
      <c r="E2644" s="583"/>
      <c r="F2644" s="279"/>
      <c r="G2644" s="578"/>
      <c r="H2644" s="507"/>
      <c r="I2644" s="340"/>
      <c r="J2644" s="340"/>
      <c r="K2644" s="569"/>
      <c r="L2644" s="590"/>
      <c r="M2644" s="590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84"/>
      <c r="AB2644" s="573"/>
      <c r="AE2644" s="573"/>
    </row>
    <row r="2645" spans="1:31" s="539" customFormat="1" ht="15.75" customHeight="1">
      <c r="A2645" s="567" t="str">
        <f>IF(B2645&lt;&gt;"",IF(AND(B2645&gt;=_TM1,B2645&lt;=_TM2,OR(TH!L2645="1111",TH!M2645="1111")),TH!D2645,""),"")</f>
        <v/>
      </c>
      <c r="B2645" s="568" t="str">
        <f t="shared" si="161"/>
        <v/>
      </c>
      <c r="C2645" s="349"/>
      <c r="D2645" s="581"/>
      <c r="E2645" s="583"/>
      <c r="F2645" s="279"/>
      <c r="G2645" s="578"/>
      <c r="H2645" s="506"/>
      <c r="I2645" s="340"/>
      <c r="J2645" s="340"/>
      <c r="K2645" s="569"/>
      <c r="L2645" s="576"/>
      <c r="M2645" s="590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84"/>
      <c r="AB2645" s="573"/>
      <c r="AE2645" s="573"/>
    </row>
    <row r="2646" spans="1:31" s="539" customFormat="1" ht="15.75" customHeight="1">
      <c r="A2646" s="567" t="str">
        <f>IF(B2646&lt;&gt;"",IF(AND(B2646&gt;=_TM1,B2646&lt;=_TM2,OR(TH!L2646="1111",TH!M2646="1111")),TH!D2646,""),"")</f>
        <v/>
      </c>
      <c r="B2646" s="568" t="str">
        <f>IF(C2646&lt;&gt;"",MONTH(C2646),"")</f>
        <v/>
      </c>
      <c r="C2646" s="349"/>
      <c r="D2646" s="581"/>
      <c r="E2646" s="583"/>
      <c r="F2646" s="279"/>
      <c r="G2646" s="578"/>
      <c r="H2646" s="506"/>
      <c r="I2646" s="340"/>
      <c r="J2646" s="340"/>
      <c r="K2646" s="569"/>
      <c r="L2646" s="590"/>
      <c r="M2646" s="590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84"/>
      <c r="AB2646" s="573"/>
      <c r="AE2646" s="573"/>
    </row>
    <row r="2647" spans="1:31" s="539" customFormat="1" ht="15.75" customHeight="1">
      <c r="A2647" s="567" t="str">
        <f>IF(B2647&lt;&gt;"",IF(AND(B2647&gt;=_TM1,B2647&lt;=_TM2,OR(TH!L2647="1111",TH!M2647="1111")),TH!D2647,""),"")</f>
        <v/>
      </c>
      <c r="B2647" s="568" t="str">
        <f>IF(C2647&lt;&gt;"",MONTH(C2647),"")</f>
        <v/>
      </c>
      <c r="C2647" s="349"/>
      <c r="D2647" s="574"/>
      <c r="E2647" s="310"/>
      <c r="F2647" s="280"/>
      <c r="G2647" s="575"/>
      <c r="H2647" s="587"/>
      <c r="I2647" s="340"/>
      <c r="J2647" s="340"/>
      <c r="K2647" s="569"/>
      <c r="L2647" s="576"/>
      <c r="M2647" s="571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72"/>
    </row>
    <row r="2648" spans="1:31" s="539" customFormat="1" ht="15.75" customHeight="1">
      <c r="A2648" s="567" t="str">
        <f>IF(B2648&lt;&gt;"",IF(AND(B2648&gt;=_TM1,B2648&lt;=_TM2,OR(TH!L2648="1111",TH!M2648="1111")),TH!D2648,""),"")</f>
        <v/>
      </c>
      <c r="B2648" s="568" t="str">
        <f>IF(C2648&lt;&gt;"",MONTH(C2648),"")</f>
        <v/>
      </c>
      <c r="C2648" s="349"/>
      <c r="D2648" s="574"/>
      <c r="E2648" s="310"/>
      <c r="F2648" s="280"/>
      <c r="G2648" s="575"/>
      <c r="H2648" s="587"/>
      <c r="I2648" s="340"/>
      <c r="J2648" s="340"/>
      <c r="K2648" s="569"/>
      <c r="L2648" s="571"/>
      <c r="M2648" s="571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72"/>
    </row>
    <row r="2649" spans="1:31" s="539" customFormat="1" ht="15.75" customHeight="1">
      <c r="A2649" s="567" t="str">
        <f>IF(B2649&lt;&gt;"",IF(AND(B2649&gt;=_TM1,B2649&lt;=_TM2,OR(TH!L2649="1111",TH!M2649="1111")),TH!D2649,""),"")</f>
        <v/>
      </c>
      <c r="B2649" s="568" t="str">
        <f>IF(C2649&lt;&gt;"",MONTH(C2649),"")</f>
        <v/>
      </c>
      <c r="C2649" s="349"/>
      <c r="D2649" s="574"/>
      <c r="E2649" s="310"/>
      <c r="F2649" s="280"/>
      <c r="G2649" s="348"/>
      <c r="H2649" s="506"/>
      <c r="I2649" s="340"/>
      <c r="J2649" s="340"/>
      <c r="K2649" s="569"/>
      <c r="L2649" s="576"/>
      <c r="M2649" s="571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72"/>
    </row>
    <row r="2650" spans="1:31" s="539" customFormat="1" ht="15">
      <c r="A2650" s="541"/>
      <c r="G2650" s="596"/>
      <c r="H2650" s="597"/>
      <c r="I2650" s="597"/>
      <c r="J2650" s="597"/>
    </row>
    <row r="2651" spans="1:31" s="539" customFormat="1" ht="15">
      <c r="A2651" s="541"/>
      <c r="G2651" s="596"/>
      <c r="H2651" s="597"/>
      <c r="I2651" s="597"/>
      <c r="J2651" s="597"/>
      <c r="K2651" s="595">
        <f>SUBTOTAL(9,K10:K2649)</f>
        <v>26992847532.454544</v>
      </c>
      <c r="AC2651" s="599"/>
    </row>
    <row r="2652" spans="1:31">
      <c r="AC2652" s="668"/>
      <c r="AD2652" s="669"/>
    </row>
    <row r="2654" spans="1:31">
      <c r="AC2654" s="668"/>
    </row>
  </sheetData>
  <autoFilter ref="A9:AD2649"/>
  <sortState ref="A579:AE604">
    <sortCondition ref="C579:C604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83" t="s">
        <v>259</v>
      </c>
      <c r="G1" s="783"/>
      <c r="H1" s="783"/>
      <c r="I1" s="783"/>
      <c r="J1" s="215"/>
      <c r="K1" s="215"/>
      <c r="L1" s="215"/>
      <c r="M1" s="215"/>
      <c r="N1" s="215"/>
    </row>
    <row r="2" spans="1:14" ht="15">
      <c r="A2" s="781" t="str">
        <f>TH!A2</f>
        <v>Địa chỉ: Thửa đất số 144, tờ bản đồ số 12TĐH.1, tổ 1, khu phố Đông Tác, Phường Tân Đông Hiệp, Thị Xã Dĩ An, Tỉnh Bình Dương, Việt Nam</v>
      </c>
      <c r="B2" s="781"/>
      <c r="C2" s="781"/>
      <c r="D2" s="781"/>
      <c r="E2" s="781"/>
      <c r="F2" s="78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2"/>
      <c r="H2" s="782"/>
      <c r="I2" s="782"/>
      <c r="J2" s="215"/>
      <c r="K2" s="215"/>
      <c r="L2" s="215"/>
      <c r="M2" s="215"/>
      <c r="N2" s="215"/>
    </row>
    <row r="3" spans="1:14" ht="15">
      <c r="A3" s="781"/>
      <c r="B3" s="781"/>
      <c r="C3" s="781"/>
      <c r="D3" s="781"/>
      <c r="E3" s="781"/>
      <c r="F3" s="782"/>
      <c r="G3" s="782"/>
      <c r="H3" s="782"/>
      <c r="I3" s="782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5" t="s">
        <v>121</v>
      </c>
      <c r="I7" s="785"/>
      <c r="J7" s="214"/>
      <c r="K7" s="214"/>
      <c r="L7" s="215"/>
      <c r="M7" s="784" t="s">
        <v>254</v>
      </c>
      <c r="N7" s="784"/>
    </row>
    <row r="8" spans="1:14" ht="23.25" customHeight="1" thickBot="1">
      <c r="A8" s="786" t="s">
        <v>261</v>
      </c>
      <c r="B8" s="788" t="s">
        <v>1</v>
      </c>
      <c r="C8" s="789"/>
      <c r="D8" s="790" t="s">
        <v>0</v>
      </c>
      <c r="E8" s="786" t="s">
        <v>262</v>
      </c>
      <c r="F8" s="764" t="s">
        <v>92</v>
      </c>
      <c r="G8" s="764"/>
      <c r="H8" s="788" t="s">
        <v>21</v>
      </c>
      <c r="I8" s="789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87"/>
      <c r="B9" s="217" t="s">
        <v>15</v>
      </c>
      <c r="C9" s="217" t="s">
        <v>31</v>
      </c>
      <c r="D9" s="791"/>
      <c r="E9" s="787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5" t="s">
        <v>143</v>
      </c>
      <c r="H2" s="795"/>
      <c r="I2" s="795"/>
    </row>
    <row r="3" spans="1:9" s="3" customFormat="1" ht="15.75" customHeight="1">
      <c r="A3" s="804" t="str">
        <f>TH!A2</f>
        <v>Địa chỉ: Thửa đất số 144, tờ bản đồ số 12TĐH.1, tổ 1, khu phố Đông Tác, Phường Tân Đông Hiệp, Thị Xã Dĩ An, Tỉnh Bình Dương, Việt Nam</v>
      </c>
      <c r="B3" s="804"/>
      <c r="C3" s="804"/>
      <c r="D3" s="804"/>
      <c r="E3" s="804"/>
      <c r="F3" s="804"/>
      <c r="G3" s="79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6"/>
      <c r="I3" s="796"/>
    </row>
    <row r="4" spans="1:9" s="3" customFormat="1" ht="15">
      <c r="A4" s="804"/>
      <c r="B4" s="804"/>
      <c r="C4" s="804"/>
      <c r="D4" s="804"/>
      <c r="E4" s="804"/>
      <c r="F4" s="804"/>
      <c r="G4" s="796"/>
      <c r="H4" s="796"/>
      <c r="I4" s="796"/>
    </row>
    <row r="5" spans="1:9" s="3" customFormat="1" ht="31.5" customHeight="1">
      <c r="A5" s="797" t="s">
        <v>144</v>
      </c>
      <c r="B5" s="797"/>
      <c r="C5" s="797"/>
      <c r="D5" s="797"/>
      <c r="E5" s="797"/>
      <c r="F5" s="797"/>
      <c r="G5" s="797"/>
      <c r="H5" s="797"/>
      <c r="I5" s="797"/>
    </row>
    <row r="6" spans="1:9" s="3" customFormat="1" ht="15">
      <c r="A6" s="798" t="s">
        <v>145</v>
      </c>
      <c r="B6" s="792"/>
      <c r="C6" s="792"/>
      <c r="D6" s="792"/>
      <c r="E6" s="792"/>
      <c r="F6" s="792"/>
      <c r="G6" s="792"/>
      <c r="H6" s="792"/>
      <c r="I6" s="792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92" t="s">
        <v>29</v>
      </c>
      <c r="B9" s="799"/>
      <c r="C9" s="799"/>
      <c r="D9" s="799"/>
      <c r="E9" s="799"/>
      <c r="F9" s="799"/>
      <c r="G9" s="799"/>
      <c r="H9" s="799"/>
      <c r="I9" s="799"/>
    </row>
    <row r="10" spans="1:9" s="3" customFormat="1" ht="4.5" customHeight="1">
      <c r="A10" s="253"/>
      <c r="B10" s="253"/>
      <c r="C10" s="800"/>
      <c r="D10" s="801"/>
      <c r="E10" s="801"/>
      <c r="F10" s="801"/>
      <c r="G10" s="801"/>
      <c r="H10" s="801"/>
      <c r="I10" s="801"/>
    </row>
    <row r="11" spans="1:9" s="3" customFormat="1" ht="16.5" customHeight="1">
      <c r="A11" s="802" t="s">
        <v>20</v>
      </c>
      <c r="B11" s="793" t="s">
        <v>1</v>
      </c>
      <c r="C11" s="803"/>
      <c r="D11" s="802" t="s">
        <v>0</v>
      </c>
      <c r="E11" s="802" t="s">
        <v>14</v>
      </c>
      <c r="F11" s="793" t="s">
        <v>21</v>
      </c>
      <c r="G11" s="803"/>
      <c r="H11" s="793" t="s">
        <v>30</v>
      </c>
      <c r="I11" s="794"/>
    </row>
    <row r="12" spans="1:9" s="3" customFormat="1" ht="32.25" customHeight="1">
      <c r="A12" s="802"/>
      <c r="B12" s="438" t="s">
        <v>15</v>
      </c>
      <c r="C12" s="438" t="s">
        <v>31</v>
      </c>
      <c r="D12" s="802"/>
      <c r="E12" s="802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42766</v>
      </c>
      <c r="B15" s="445" t="str">
        <f ca="1">IF(ROWS($1:1)&gt;COUNT(Dong5),"",OFFSET(TH!D$1,SMALL(Dong5,ROWS($1:1)),))</f>
        <v>CTGS</v>
      </c>
      <c r="C15" s="445">
        <f ca="1">IF(ROWS($1:1)&gt;COUNT(Dong5),"",OFFSET(TH!E$1,SMALL(Dong5,ROWS($1:1)),))</f>
        <v>42766</v>
      </c>
      <c r="D15" s="446" t="str">
        <f ca="1">IF(ROWS($1:1)&gt;COUNT(Dong5),"",OFFSET(TH!F$1,SMALL(Dong5,ROWS($1:1)),))</f>
        <v>Lương bộ phận quản lý</v>
      </c>
      <c r="E15" s="445" t="str">
        <f ca="1">IF(ROWS($1:1)&gt;COUNT(Dong5),"",IF(OFFSET(TH!L$1,SMALL(Dong5,ROWS($1:1)),)=$E$7,OFFSET(TH!M$1,SMALL(Dong5,ROWS($1:1)),),OFFSET(TH!L$1,SMALL(Dong5,ROWS($1:1)),)))</f>
        <v>642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160060000</v>
      </c>
    </row>
    <row r="16" spans="1:9" s="3" customFormat="1" ht="22.5" customHeight="1">
      <c r="A16" s="445">
        <f ca="1">IF(ROWS($1:2)&gt;COUNT(Dong5),"",OFFSET(TH!C$1,SMALL(Dong5,ROWS($1:2)),))</f>
        <v>42766</v>
      </c>
      <c r="B16" s="445" t="str">
        <f ca="1">IF(ROWS($1:2)&gt;COUNT(Dong5),"",OFFSET(TH!D$1,SMALL(Dong5,ROWS($1:2)),))</f>
        <v>CTGS</v>
      </c>
      <c r="C16" s="445">
        <f ca="1">IF(ROWS($1:2)&gt;COUNT(Dong5),"",OFFSET(TH!E$1,SMALL(Dong5,ROWS($1:2)),))</f>
        <v>42766</v>
      </c>
      <c r="D16" s="446" t="str">
        <f ca="1">IF(ROWS($1:2)&gt;COUNT(Dong5),"",OFFSET(TH!F$1,SMALL(Dong5,ROWS($1:2)),))</f>
        <v>Lương bộ phận sản xuất</v>
      </c>
      <c r="E16" s="445" t="str">
        <f ca="1">IF(ROWS($1:2)&gt;COUNT(Dong5),"",IF(OFFSET(TH!L$1,SMALL(Dong5,ROWS($1:2)),)=$E$7,OFFSET(TH!M$1,SMALL(Dong5,ROWS($1:2)),),OFFSET(TH!L$1,SMALL(Dong5,ROWS($1:2)),)))</f>
        <v>154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ca="1" si="0"/>
        <v>0</v>
      </c>
      <c r="I16" s="448">
        <f t="shared" ca="1" si="1"/>
        <v>160060000</v>
      </c>
    </row>
    <row r="17" spans="1:9" s="3" customFormat="1" ht="22.5" customHeight="1">
      <c r="A17" s="445">
        <f ca="1">IF(ROWS($1:3)&gt;COUNT(Dong5),"",OFFSET(TH!C$1,SMALL(Dong5,ROWS($1:3)),))</f>
        <v>42766</v>
      </c>
      <c r="B17" s="445" t="str">
        <f ca="1">IF(ROWS($1:3)&gt;COUNT(Dong5),"",OFFSET(TH!D$1,SMALL(Dong5,ROWS($1:3)),))</f>
        <v>C12</v>
      </c>
      <c r="C17" s="445">
        <f ca="1">IF(ROWS($1:3)&gt;COUNT(Dong5),"",OFFSET(TH!E$1,SMALL(Dong5,ROWS($1:3)),))</f>
        <v>42766</v>
      </c>
      <c r="D17" s="446" t="str">
        <f ca="1">IF(ROWS($1:3)&gt;COUNT(Dong5),"",OFFSET(TH!F$1,SMALL(Dong5,ROWS($1:3)),))</f>
        <v>Thanh toán lương T01/2017</v>
      </c>
      <c r="E17" s="445" t="str">
        <f ca="1">IF(ROWS($1:3)&gt;COUNT(Dong5),"",IF(OFFSET(TH!L$1,SMALL(Dong5,ROWS($1:3)),)=$E$7,OFFSET(TH!M$1,SMALL(Dong5,ROWS($1:3)),),OFFSET(TH!L$1,SMALL(Dong5,ROWS($1:3)),)))</f>
        <v>3341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160060000</v>
      </c>
    </row>
    <row r="18" spans="1:9" s="3" customFormat="1" ht="22.5" customHeight="1">
      <c r="A18" s="445">
        <f ca="1">IF(ROWS($1:4)&gt;COUNT(Dong5),"",OFFSET(TH!C$1,SMALL(Dong5,ROWS($1:4)),))</f>
        <v>42766</v>
      </c>
      <c r="B18" s="445" t="str">
        <f ca="1">IF(ROWS($1:4)&gt;COUNT(Dong5),"",OFFSET(TH!D$1,SMALL(Dong5,ROWS($1:4)),))</f>
        <v>CTGS</v>
      </c>
      <c r="C18" s="445">
        <f ca="1">IF(ROWS($1:4)&gt;COUNT(Dong5),"",OFFSET(TH!E$1,SMALL(Dong5,ROWS($1:4)),))</f>
        <v>42766</v>
      </c>
      <c r="D18" s="446" t="str">
        <f ca="1">IF(ROWS($1:4)&gt;COUNT(Dong5),"",OFFSET(TH!F$1,SMALL(Dong5,ROWS($1:4)),))</f>
        <v>BHXH khấu trừ Văn Phòng</v>
      </c>
      <c r="E18" s="445" t="str">
        <f ca="1">IF(ROWS($1:4)&gt;COUNT(Dong5),"",IF(OFFSET(TH!L$1,SMALL(Dong5,ROWS($1:4)),)=$E$7,OFFSET(TH!M$1,SMALL(Dong5,ROWS($1:4)),),OFFSET(TH!L$1,SMALL(Dong5,ROWS($1:4)),)))</f>
        <v>3341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160060000</v>
      </c>
    </row>
    <row r="19" spans="1:9" s="3" customFormat="1" ht="22.5" customHeight="1">
      <c r="A19" s="445">
        <f ca="1">IF(ROWS($1:5)&gt;COUNT(Dong5),"",OFFSET(TH!C$1,SMALL(Dong5,ROWS($1:5)),))</f>
        <v>42766</v>
      </c>
      <c r="B19" s="445" t="str">
        <f ca="1">IF(ROWS($1:5)&gt;COUNT(Dong5),"",OFFSET(TH!D$1,SMALL(Dong5,ROWS($1:5)),))</f>
        <v>CTGS</v>
      </c>
      <c r="C19" s="445">
        <f ca="1">IF(ROWS($1:5)&gt;COUNT(Dong5),"",OFFSET(TH!E$1,SMALL(Dong5,ROWS($1:5)),))</f>
        <v>42766</v>
      </c>
      <c r="D19" s="446" t="str">
        <f ca="1">IF(ROWS($1:5)&gt;COUNT(Dong5),"",OFFSET(TH!F$1,SMALL(Dong5,ROWS($1:5)),))</f>
        <v>BHXH khấu trừ CN</v>
      </c>
      <c r="E19" s="445" t="str">
        <f ca="1">IF(ROWS($1:5)&gt;COUNT(Dong5),"",IF(OFFSET(TH!L$1,SMALL(Dong5,ROWS($1:5)),)=$E$7,OFFSET(TH!M$1,SMALL(Dong5,ROWS($1:5)),),OFFSET(TH!L$1,SMALL(Dong5,ROWS($1:5)),)))</f>
        <v>3341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160060000</v>
      </c>
    </row>
    <row r="20" spans="1:9" s="3" customFormat="1" ht="22.5" customHeight="1">
      <c r="A20" s="445">
        <f ca="1">IF(ROWS($1:6)&gt;COUNT(Dong5),"",OFFSET(TH!C$1,SMALL(Dong5,ROWS($1:6)),))</f>
        <v>42766</v>
      </c>
      <c r="B20" s="445" t="str">
        <f ca="1">IF(ROWS($1:6)&gt;COUNT(Dong5),"",OFFSET(TH!D$1,SMALL(Dong5,ROWS($1:6)),))</f>
        <v>CTGS</v>
      </c>
      <c r="C20" s="445">
        <f ca="1">IF(ROWS($1:6)&gt;COUNT(Dong5),"",OFFSET(TH!E$1,SMALL(Dong5,ROWS($1:6)),))</f>
        <v>42766</v>
      </c>
      <c r="D20" s="446" t="str">
        <f ca="1">IF(ROWS($1:6)&gt;COUNT(Dong5),"",OFFSET(TH!F$1,SMALL(Dong5,ROWS($1:6)),))</f>
        <v>BHXH phải trả cho Văn Phòng</v>
      </c>
      <c r="E20" s="445" t="str">
        <f ca="1">IF(ROWS($1:6)&gt;COUNT(Dong5),"",IF(OFFSET(TH!L$1,SMALL(Dong5,ROWS($1:6)),)=$E$7,OFFSET(TH!M$1,SMALL(Dong5,ROWS($1:6)),),OFFSET(TH!L$1,SMALL(Dong5,ROWS($1:6)),)))</f>
        <v>641</v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160060000</v>
      </c>
    </row>
    <row r="21" spans="1:9" s="3" customFormat="1" ht="22.5" customHeight="1">
      <c r="A21" s="445">
        <f ca="1">IF(ROWS($1:7)&gt;COUNT(Dong5),"",OFFSET(TH!C$1,SMALL(Dong5,ROWS($1:7)),))</f>
        <v>42766</v>
      </c>
      <c r="B21" s="445" t="str">
        <f ca="1">IF(ROWS($1:7)&gt;COUNT(Dong5),"",OFFSET(TH!D$1,SMALL(Dong5,ROWS($1:7)),))</f>
        <v>CTGS</v>
      </c>
      <c r="C21" s="445">
        <f ca="1">IF(ROWS($1:7)&gt;COUNT(Dong5),"",OFFSET(TH!E$1,SMALL(Dong5,ROWS($1:7)),))</f>
        <v>42766</v>
      </c>
      <c r="D21" s="446" t="str">
        <f ca="1">IF(ROWS($1:7)&gt;COUNT(Dong5),"",OFFSET(TH!F$1,SMALL(Dong5,ROWS($1:7)),))</f>
        <v>BHXH phải trả cho CN</v>
      </c>
      <c r="E21" s="445" t="str">
        <f ca="1">IF(ROWS($1:7)&gt;COUNT(Dong5),"",IF(OFFSET(TH!L$1,SMALL(Dong5,ROWS($1:7)),)=$E$7,OFFSET(TH!M$1,SMALL(Dong5,ROWS($1:7)),),OFFSET(TH!L$1,SMALL(Dong5,ROWS($1:7)),)))</f>
        <v>154</v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160060000</v>
      </c>
    </row>
    <row r="22" spans="1:9" s="3" customFormat="1" ht="22.5" customHeight="1">
      <c r="A22" s="445">
        <f ca="1">IF(ROWS($1:8)&gt;COUNT(Dong5),"",OFFSET(TH!C$1,SMALL(Dong5,ROWS($1:8)),))</f>
        <v>42766</v>
      </c>
      <c r="B22" s="445" t="str">
        <f ca="1">IF(ROWS($1:8)&gt;COUNT(Dong5),"",OFFSET(TH!D$1,SMALL(Dong5,ROWS($1:8)),))</f>
        <v>CTGS</v>
      </c>
      <c r="C22" s="445">
        <f ca="1">IF(ROWS($1:8)&gt;COUNT(Dong5),"",OFFSET(TH!E$1,SMALL(Dong5,ROWS($1:8)),))</f>
        <v>42766</v>
      </c>
      <c r="D22" s="446" t="str">
        <f ca="1">IF(ROWS($1:8)&gt;COUNT(Dong5),"",OFFSET(TH!F$1,SMALL(Dong5,ROWS($1:8)),))</f>
        <v>BHYT khấu trừ Văn Phòng</v>
      </c>
      <c r="E22" s="445" t="str">
        <f ca="1">IF(ROWS($1:8)&gt;COUNT(Dong5),"",IF(OFFSET(TH!L$1,SMALL(Dong5,ROWS($1:8)),)=$E$7,OFFSET(TH!M$1,SMALL(Dong5,ROWS($1:8)),),OFFSET(TH!L$1,SMALL(Dong5,ROWS($1:8)),)))</f>
        <v>3341</v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160060000</v>
      </c>
    </row>
    <row r="23" spans="1:9" s="3" customFormat="1" ht="22.5" customHeight="1">
      <c r="A23" s="445">
        <f ca="1">IF(ROWS($1:9)&gt;COUNT(Dong5),"",OFFSET(TH!C$1,SMALL(Dong5,ROWS($1:9)),))</f>
        <v>42766</v>
      </c>
      <c r="B23" s="445" t="str">
        <f ca="1">IF(ROWS($1:9)&gt;COUNT(Dong5),"",OFFSET(TH!D$1,SMALL(Dong5,ROWS($1:9)),))</f>
        <v>CTGS</v>
      </c>
      <c r="C23" s="445">
        <f ca="1">IF(ROWS($1:9)&gt;COUNT(Dong5),"",OFFSET(TH!E$1,SMALL(Dong5,ROWS($1:9)),))</f>
        <v>42766</v>
      </c>
      <c r="D23" s="446" t="str">
        <f ca="1">IF(ROWS($1:9)&gt;COUNT(Dong5),"",OFFSET(TH!F$1,SMALL(Dong5,ROWS($1:9)),))</f>
        <v>BHYT khấu trừ CN</v>
      </c>
      <c r="E23" s="445" t="str">
        <f ca="1">IF(ROWS($1:9)&gt;COUNT(Dong5),"",IF(OFFSET(TH!L$1,SMALL(Dong5,ROWS($1:9)),)=$E$7,OFFSET(TH!M$1,SMALL(Dong5,ROWS($1:9)),),OFFSET(TH!L$1,SMALL(Dong5,ROWS($1:9)),)))</f>
        <v>3341</v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160060000</v>
      </c>
    </row>
    <row r="24" spans="1:9" s="3" customFormat="1" ht="22.5" customHeight="1">
      <c r="A24" s="445">
        <f ca="1">IF(ROWS($1:10)&gt;COUNT(Dong5),"",OFFSET(TH!C$1,SMALL(Dong5,ROWS($1:10)),))</f>
        <v>42766</v>
      </c>
      <c r="B24" s="445" t="str">
        <f ca="1">IF(ROWS($1:10)&gt;COUNT(Dong5),"",OFFSET(TH!D$1,SMALL(Dong5,ROWS($1:10)),))</f>
        <v>CTGS</v>
      </c>
      <c r="C24" s="445">
        <f ca="1">IF(ROWS($1:10)&gt;COUNT(Dong5),"",OFFSET(TH!E$1,SMALL(Dong5,ROWS($1:10)),))</f>
        <v>42766</v>
      </c>
      <c r="D24" s="446" t="str">
        <f ca="1">IF(ROWS($1:10)&gt;COUNT(Dong5),"",OFFSET(TH!F$1,SMALL(Dong5,ROWS($1:10)),))</f>
        <v>BHYT phải trả cho Văn Phòng</v>
      </c>
      <c r="E24" s="445" t="str">
        <f ca="1">IF(ROWS($1:10)&gt;COUNT(Dong5),"",IF(OFFSET(TH!L$1,SMALL(Dong5,ROWS($1:10)),)=$E$7,OFFSET(TH!M$1,SMALL(Dong5,ROWS($1:10)),),OFFSET(TH!L$1,SMALL(Dong5,ROWS($1:10)),)))</f>
        <v>641</v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160060000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31/1/ 2017</v>
      </c>
      <c r="E29" s="253"/>
    </row>
    <row r="30" spans="1:9" s="3" customFormat="1" ht="13.5" customHeight="1">
      <c r="A30" s="253"/>
      <c r="B30" s="253"/>
      <c r="C30" s="253"/>
      <c r="E30" s="792" t="str">
        <f ca="1">"Ngày 31 tháng  12  năm  "&amp;YEAR($A$15)</f>
        <v>Ngày 31 tháng  12  năm  2017</v>
      </c>
      <c r="F30" s="792"/>
      <c r="G30" s="792"/>
      <c r="H30" s="792"/>
      <c r="I30" s="792"/>
    </row>
    <row r="31" spans="1:9" s="3" customFormat="1" ht="15">
      <c r="A31" s="792" t="s">
        <v>11</v>
      </c>
      <c r="B31" s="792"/>
      <c r="C31" s="792"/>
      <c r="D31" s="792"/>
      <c r="E31" s="792" t="s">
        <v>12</v>
      </c>
      <c r="F31" s="792"/>
      <c r="G31" s="792"/>
      <c r="H31" s="792"/>
      <c r="I31" s="792"/>
    </row>
    <row r="32" spans="1:9" s="3" customFormat="1" ht="15">
      <c r="A32" s="792" t="s">
        <v>13</v>
      </c>
      <c r="B32" s="792"/>
      <c r="C32" s="792"/>
      <c r="D32" s="792"/>
      <c r="E32" s="792" t="s">
        <v>13</v>
      </c>
      <c r="F32" s="792"/>
      <c r="G32" s="792"/>
      <c r="H32" s="792"/>
      <c r="I32" s="79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5" t="s">
        <v>117</v>
      </c>
      <c r="H1" s="795"/>
      <c r="I1" s="795"/>
      <c r="J1" s="795"/>
      <c r="K1" s="130"/>
      <c r="L1" s="130"/>
      <c r="M1" s="130"/>
      <c r="N1" s="130"/>
      <c r="O1" s="130"/>
      <c r="P1" s="130"/>
    </row>
    <row r="2" spans="1:16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1"/>
      <c r="G2" s="79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6"/>
      <c r="I2" s="796"/>
      <c r="J2" s="796"/>
      <c r="K2" s="130"/>
      <c r="L2" s="130"/>
      <c r="M2" s="130"/>
      <c r="N2" s="130"/>
      <c r="O2" s="130"/>
      <c r="P2" s="130"/>
    </row>
    <row r="3" spans="1:16" ht="16.5" customHeight="1">
      <c r="A3" s="811"/>
      <c r="B3" s="811"/>
      <c r="C3" s="811"/>
      <c r="D3" s="811"/>
      <c r="E3" s="811"/>
      <c r="F3" s="811"/>
      <c r="G3" s="796"/>
      <c r="H3" s="796"/>
      <c r="I3" s="796"/>
      <c r="J3" s="796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5" t="s">
        <v>118</v>
      </c>
      <c r="B5" s="805"/>
      <c r="C5" s="805"/>
      <c r="D5" s="805"/>
      <c r="E5" s="805"/>
      <c r="F5" s="805"/>
      <c r="G5" s="805"/>
      <c r="H5" s="805"/>
      <c r="I5" s="805"/>
      <c r="J5" s="805"/>
      <c r="K5" s="53"/>
      <c r="L5" s="53"/>
      <c r="M5" s="53"/>
      <c r="N5" s="53"/>
      <c r="O5" s="53"/>
      <c r="P5" s="53"/>
    </row>
    <row r="6" spans="1:16" ht="14.25" customHeight="1">
      <c r="A6" s="807" t="e">
        <f ca="1">$L$11&amp;" / "&amp;YEAR($A$14)</f>
        <v>#VALUE!</v>
      </c>
      <c r="B6" s="807"/>
      <c r="C6" s="807"/>
      <c r="D6" s="807"/>
      <c r="E6" s="807"/>
      <c r="F6" s="807"/>
      <c r="G6" s="807"/>
      <c r="H6" s="807"/>
      <c r="I6" s="807"/>
      <c r="J6" s="807"/>
      <c r="K6" s="53"/>
      <c r="L6" s="53"/>
      <c r="M6" s="53"/>
      <c r="N6" s="53"/>
      <c r="O6" s="53"/>
      <c r="P6" s="53"/>
    </row>
    <row r="7" spans="1:16" ht="15">
      <c r="A7" s="806" t="s">
        <v>119</v>
      </c>
      <c r="B7" s="806"/>
      <c r="C7" s="806"/>
      <c r="D7" s="806"/>
      <c r="E7" s="806"/>
      <c r="F7" s="806"/>
      <c r="G7" s="806"/>
      <c r="H7" s="806"/>
      <c r="I7" s="806"/>
      <c r="J7" s="806"/>
      <c r="K7" s="53"/>
      <c r="L7" s="53"/>
      <c r="M7" s="53"/>
      <c r="N7" s="53"/>
      <c r="O7" s="53"/>
      <c r="P7" s="53"/>
    </row>
    <row r="8" spans="1:16" ht="15">
      <c r="A8" s="806" t="s">
        <v>120</v>
      </c>
      <c r="B8" s="806"/>
      <c r="C8" s="806"/>
      <c r="D8" s="806"/>
      <c r="E8" s="806"/>
      <c r="F8" s="806"/>
      <c r="G8" s="806"/>
      <c r="H8" s="806"/>
      <c r="I8" s="806"/>
      <c r="J8" s="806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9" t="s">
        <v>20</v>
      </c>
      <c r="B10" s="809" t="s">
        <v>122</v>
      </c>
      <c r="C10" s="808" t="s">
        <v>123</v>
      </c>
      <c r="D10" s="808"/>
      <c r="E10" s="808" t="s">
        <v>0</v>
      </c>
      <c r="F10" s="809" t="s">
        <v>14</v>
      </c>
      <c r="G10" s="808" t="s">
        <v>21</v>
      </c>
      <c r="H10" s="808"/>
      <c r="I10" s="808" t="s">
        <v>124</v>
      </c>
      <c r="J10" s="808" t="s">
        <v>125</v>
      </c>
      <c r="K10" s="53"/>
      <c r="L10" s="254"/>
      <c r="M10" s="53"/>
      <c r="N10" s="784" t="s">
        <v>254</v>
      </c>
      <c r="O10" s="784"/>
      <c r="P10" s="53"/>
    </row>
    <row r="11" spans="1:16" ht="18" customHeight="1" thickBot="1">
      <c r="A11" s="810"/>
      <c r="B11" s="810"/>
      <c r="C11" s="255" t="s">
        <v>126</v>
      </c>
      <c r="D11" s="255" t="s">
        <v>127</v>
      </c>
      <c r="E11" s="808"/>
      <c r="F11" s="810"/>
      <c r="G11" s="255" t="s">
        <v>22</v>
      </c>
      <c r="H11" s="255" t="s">
        <v>23</v>
      </c>
      <c r="I11" s="808"/>
      <c r="J11" s="808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1647349712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1647349712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2" t="str">
        <f>TH!A2</f>
        <v>Địa chỉ: Thửa đất số 144, tờ bản đồ số 12TĐH.1, tổ 1, khu phố Đông Tác, Phường Tân Đông Hiệp, Thị Xã Dĩ An, Tỉnh Bình Dương, Việt Nam</v>
      </c>
      <c r="C2" s="812"/>
      <c r="D2" s="812"/>
      <c r="E2" s="812"/>
      <c r="F2" s="812"/>
      <c r="G2" s="812"/>
      <c r="H2" s="812"/>
      <c r="I2" s="812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2"/>
      <c r="C3" s="812"/>
      <c r="D3" s="812"/>
      <c r="E3" s="812"/>
      <c r="F3" s="812"/>
      <c r="G3" s="812"/>
      <c r="H3" s="812"/>
      <c r="I3" s="812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3"/>
      <c r="H2" s="813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11"/>
      <c r="B3" s="811"/>
      <c r="C3" s="811"/>
      <c r="D3" s="811"/>
      <c r="E3" s="811"/>
      <c r="F3" s="813"/>
      <c r="G3" s="813"/>
      <c r="H3" s="813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16" t="s">
        <v>135</v>
      </c>
      <c r="B4" s="816"/>
      <c r="C4" s="816"/>
      <c r="D4" s="816"/>
      <c r="E4" s="816"/>
      <c r="F4" s="816"/>
      <c r="G4" s="816"/>
      <c r="H4" s="816"/>
      <c r="I4" s="81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7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7"/>
      <c r="C5" s="817"/>
      <c r="D5" s="817"/>
      <c r="E5" s="817"/>
      <c r="F5" s="817"/>
      <c r="G5" s="817"/>
      <c r="H5" s="817"/>
      <c r="I5" s="817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7" t="str">
        <f>IF($M$9="VCB","046 1000 435 129","943 827 58")</f>
        <v>943 827 58</v>
      </c>
      <c r="F6" s="817"/>
      <c r="G6" s="817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6" t="s">
        <v>254</v>
      </c>
      <c r="O6" s="806"/>
      <c r="P6" s="76"/>
      <c r="Q6" s="814" t="s">
        <v>247</v>
      </c>
      <c r="R6" s="814" t="s">
        <v>316</v>
      </c>
      <c r="S6" s="814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15"/>
      <c r="R7" s="815"/>
      <c r="S7" s="815"/>
      <c r="T7" s="76"/>
    </row>
    <row r="8" spans="1:20" ht="22.5" customHeight="1" thickBot="1">
      <c r="A8" s="820" t="s">
        <v>136</v>
      </c>
      <c r="B8" s="822" t="s">
        <v>1</v>
      </c>
      <c r="C8" s="823"/>
      <c r="D8" s="824" t="s">
        <v>0</v>
      </c>
      <c r="E8" s="826" t="s">
        <v>14</v>
      </c>
      <c r="F8" s="827" t="s">
        <v>137</v>
      </c>
      <c r="G8" s="827"/>
      <c r="H8" s="823"/>
      <c r="I8" s="818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21"/>
      <c r="B9" s="468" t="s">
        <v>15</v>
      </c>
      <c r="C9" s="469" t="s">
        <v>138</v>
      </c>
      <c r="D9" s="825"/>
      <c r="E9" s="826"/>
      <c r="F9" s="468" t="s">
        <v>139</v>
      </c>
      <c r="G9" s="470" t="s">
        <v>140</v>
      </c>
      <c r="H9" s="471" t="s">
        <v>141</v>
      </c>
      <c r="I9" s="819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9" t="s">
        <v>255</v>
      </c>
      <c r="B3" s="829"/>
      <c r="C3" s="829"/>
      <c r="D3" s="829"/>
      <c r="E3" s="829"/>
      <c r="F3" s="829"/>
      <c r="G3" s="829"/>
      <c r="H3" s="829"/>
    </row>
    <row r="4" spans="1:9" s="503" customFormat="1" ht="21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503" customFormat="1" ht="21" customHeight="1">
      <c r="A5" s="831"/>
      <c r="B5" s="833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IF(ISNA(VLOOKUP(B6,'[3]131'!$B$4:$B$26,1,0)),"","x")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IF(ISNA(VLOOKUP(B7,'[3]131'!$B$4:$B$26,1,0)),"","x")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IF(ISNA(VLOOKUP(B9,'[3]131'!$B$4:$B$26,1,0)),"","x")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IF(ISNA(VLOOKUP(B32,'[3]131'!$B$4:$B$26,1,0)),"","x")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IF(ISNA(VLOOKUP(B35,'[3]131'!$B$4:$B$26,1,0)),"","x")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IF(ISNA(VLOOKUP(B37,'[3]131'!$B$4:$B$26,1,0)),"","x")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IF(ISNA(VLOOKUP(B67,'[3]131'!$B$4:$B$26,1,0)),"","x")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-254313483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28" t="str">
        <f>"Ngày  31  tháng   12  năm   "&amp;YEAR(TH!$C$10)</f>
        <v>Ngày  31  tháng   12  năm   2017</v>
      </c>
      <c r="G70" s="828"/>
      <c r="H70" s="828"/>
    </row>
    <row r="71" spans="1:9">
      <c r="F71" s="828" t="s">
        <v>107</v>
      </c>
      <c r="G71" s="828"/>
      <c r="H71" s="828"/>
    </row>
    <row r="72" spans="1:9">
      <c r="E72" s="514"/>
      <c r="F72" s="828" t="s">
        <v>134</v>
      </c>
      <c r="G72" s="828"/>
      <c r="H72" s="828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5" t="s">
        <v>44</v>
      </c>
      <c r="H1" s="795"/>
      <c r="I1" s="795"/>
    </row>
    <row r="2" spans="1:9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6"/>
      <c r="I2" s="796"/>
    </row>
    <row r="3" spans="1:9" ht="14.25" customHeight="1">
      <c r="A3" s="804"/>
      <c r="B3" s="804"/>
      <c r="C3" s="804"/>
      <c r="D3" s="804"/>
      <c r="E3" s="804"/>
      <c r="F3" s="804"/>
      <c r="G3" s="796"/>
      <c r="H3" s="796"/>
      <c r="I3" s="796"/>
    </row>
    <row r="4" spans="1:9" ht="33.75" customHeight="1">
      <c r="A4" s="797" t="s">
        <v>26</v>
      </c>
      <c r="B4" s="797"/>
      <c r="C4" s="797"/>
      <c r="D4" s="797"/>
      <c r="E4" s="797"/>
      <c r="F4" s="797"/>
      <c r="G4" s="797"/>
      <c r="H4" s="797"/>
      <c r="I4" s="797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9" t="s">
        <v>468</v>
      </c>
      <c r="F7" s="839"/>
      <c r="G7" s="839"/>
      <c r="H7" s="839"/>
      <c r="I7" s="839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801"/>
      <c r="D9" s="801"/>
      <c r="E9" s="801"/>
      <c r="F9" s="801"/>
      <c r="G9" s="801"/>
      <c r="H9" s="801"/>
      <c r="I9" s="801"/>
    </row>
    <row r="10" spans="1:9" ht="14.25" customHeight="1">
      <c r="A10" s="802" t="s">
        <v>20</v>
      </c>
      <c r="B10" s="836" t="s">
        <v>1</v>
      </c>
      <c r="C10" s="836"/>
      <c r="D10" s="802" t="s">
        <v>0</v>
      </c>
      <c r="E10" s="802" t="s">
        <v>14</v>
      </c>
      <c r="F10" s="837" t="s">
        <v>21</v>
      </c>
      <c r="G10" s="838"/>
      <c r="H10" s="837" t="s">
        <v>30</v>
      </c>
      <c r="I10" s="838"/>
    </row>
    <row r="11" spans="1:9" ht="38.25" customHeight="1">
      <c r="A11" s="802"/>
      <c r="B11" s="516" t="s">
        <v>15</v>
      </c>
      <c r="C11" s="516" t="s">
        <v>31</v>
      </c>
      <c r="D11" s="802"/>
      <c r="E11" s="802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TP/X04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TP/X04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92" t="str">
        <f ca="1">"Ngày 31 tháng  12  năm  "&amp;YEAR($A$14)</f>
        <v>Ngày 31 tháng  12  năm  2017</v>
      </c>
      <c r="F57" s="792"/>
      <c r="G57" s="792"/>
      <c r="H57" s="792"/>
      <c r="I57" s="792"/>
    </row>
    <row r="58" spans="1:9" ht="14.25" customHeight="1">
      <c r="A58" s="3"/>
      <c r="B58" s="3"/>
      <c r="C58" s="253" t="s">
        <v>11</v>
      </c>
      <c r="D58" s="3"/>
      <c r="E58" s="792" t="s">
        <v>12</v>
      </c>
      <c r="F58" s="792"/>
      <c r="G58" s="792"/>
      <c r="H58" s="792"/>
      <c r="I58" s="792"/>
    </row>
    <row r="59" spans="1:9" ht="14.25" customHeight="1">
      <c r="A59" s="3"/>
      <c r="B59" s="3"/>
      <c r="C59" s="253" t="s">
        <v>13</v>
      </c>
      <c r="D59" s="3"/>
      <c r="E59" s="792" t="s">
        <v>13</v>
      </c>
      <c r="F59" s="792"/>
      <c r="G59" s="792"/>
      <c r="H59" s="792"/>
      <c r="I59" s="79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9" t="s">
        <v>100</v>
      </c>
      <c r="B3" s="829"/>
      <c r="C3" s="829"/>
      <c r="D3" s="829"/>
      <c r="E3" s="829"/>
      <c r="F3" s="829"/>
      <c r="G3" s="829"/>
      <c r="H3" s="829"/>
    </row>
    <row r="4" spans="1:9" s="503" customFormat="1" ht="24.75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503" customFormat="1" ht="24.75" customHeight="1">
      <c r="A5" s="831"/>
      <c r="B5" s="833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IF(ISNA(VLOOKUP(B6,'[3]331'!$B$4:$B$15,1,0)),"","x")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IF(ISNA(VLOOKUP(B7,'[3]331'!$B$4:$B$15,1,0)),"","x")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IF(ISNA(VLOOKUP(B8,'[3]331'!$B$4:$B$15,1,0)),"","x")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IF(ISNA(VLOOKUP(B9,'[3]331'!$B$4:$B$15,1,0)),"","x")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IF(ISNA(VLOOKUP(B10,'[3]331'!$B$4:$B$15,1,0)),"","x")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IF(ISNA(VLOOKUP(B11,'[3]331'!$B$4:$B$15,1,0)),"","x")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IF(ISNA(VLOOKUP(B12,'[3]331'!$B$4:$B$15,1,0)),"","x")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IF(ISNA(VLOOKUP(B13,'[3]331'!$B$4:$B$15,1,0)),"","x")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IF(ISNA(VLOOKUP(B14,'[3]331'!$B$4:$B$15,1,0)),"","x")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IF(ISNA(VLOOKUP(B15,'[3]331'!$B$4:$B$15,1,0)),"","x")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28" t="str">
        <f>"Ngày  31  tháng   12  năm   "&amp;YEAR(TH!$C$10)</f>
        <v>Ngày  31  tháng   12  năm   2017</v>
      </c>
      <c r="G18" s="828"/>
      <c r="H18" s="828"/>
    </row>
    <row r="19" spans="5:8">
      <c r="F19" s="828" t="s">
        <v>107</v>
      </c>
      <c r="G19" s="828"/>
      <c r="H19" s="828"/>
    </row>
    <row r="20" spans="5:8">
      <c r="E20" s="514"/>
      <c r="F20" s="828" t="s">
        <v>134</v>
      </c>
      <c r="G20" s="828"/>
      <c r="H20" s="82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5" t="s">
        <v>44</v>
      </c>
      <c r="H1" s="795"/>
      <c r="I1" s="795"/>
    </row>
    <row r="2" spans="1:9" s="130" customFormat="1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6"/>
      <c r="I2" s="796"/>
    </row>
    <row r="3" spans="1:9" s="130" customFormat="1" ht="14.25" customHeight="1">
      <c r="A3" s="804"/>
      <c r="B3" s="804"/>
      <c r="C3" s="804"/>
      <c r="D3" s="804"/>
      <c r="E3" s="804"/>
      <c r="F3" s="804"/>
      <c r="G3" s="796"/>
      <c r="H3" s="796"/>
      <c r="I3" s="796"/>
    </row>
    <row r="4" spans="1:9" s="3" customFormat="1" ht="31.5" customHeight="1">
      <c r="A4" s="797" t="s">
        <v>26</v>
      </c>
      <c r="B4" s="797"/>
      <c r="C4" s="797"/>
      <c r="D4" s="797"/>
      <c r="E4" s="797"/>
      <c r="F4" s="797"/>
      <c r="G4" s="797"/>
      <c r="H4" s="797"/>
      <c r="I4" s="797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39" t="s">
        <v>468</v>
      </c>
      <c r="F7" s="839"/>
      <c r="G7" s="839"/>
      <c r="H7" s="839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801"/>
      <c r="D9" s="801"/>
      <c r="E9" s="801"/>
      <c r="F9" s="801"/>
      <c r="G9" s="801"/>
      <c r="H9" s="801"/>
      <c r="I9" s="801"/>
    </row>
    <row r="10" spans="1:9" s="3" customFormat="1" ht="20.25" customHeight="1">
      <c r="A10" s="802" t="s">
        <v>20</v>
      </c>
      <c r="B10" s="836" t="s">
        <v>1</v>
      </c>
      <c r="C10" s="836"/>
      <c r="D10" s="802" t="s">
        <v>0</v>
      </c>
      <c r="E10" s="802" t="s">
        <v>14</v>
      </c>
      <c r="F10" s="837" t="s">
        <v>21</v>
      </c>
      <c r="G10" s="838"/>
      <c r="H10" s="837" t="s">
        <v>30</v>
      </c>
      <c r="I10" s="838"/>
    </row>
    <row r="11" spans="1:9" s="3" customFormat="1" ht="31.5" customHeight="1">
      <c r="A11" s="802"/>
      <c r="B11" s="516" t="s">
        <v>15</v>
      </c>
      <c r="C11" s="516" t="s">
        <v>31</v>
      </c>
      <c r="D11" s="802"/>
      <c r="E11" s="802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42783</v>
      </c>
      <c r="B17" s="519">
        <f ca="1">IF(ROWS($1:4)&gt;COUNT(Dong),"",OFFSET(TH!D$1,SMALL(Dong,ROWS($1:4)),))</f>
        <v>0</v>
      </c>
      <c r="C17" s="519">
        <f ca="1">IF(ROWS($1:4)&gt;COUNT(Dong),"",OFFSET(TH!E$1,SMALL(Dong,ROWS($1:4)),))</f>
        <v>42783</v>
      </c>
      <c r="D17" s="520" t="str">
        <f ca="1">IF(ROWS($1:4)&gt;COUNT(Dong),"",OFFSET(TH!F$1,SMALL(Dong,ROWS($1:4)),))</f>
        <v>Giấy 2 lớp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36008800</v>
      </c>
      <c r="H17" s="273">
        <f t="shared" ca="1" si="0"/>
        <v>154693776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42783</v>
      </c>
      <c r="B18" s="519">
        <f ca="1">IF(ROWS($1:5)&gt;COUNT(Dong),"",OFFSET(TH!D$1,SMALL(Dong,ROWS($1:5)),))</f>
        <v>0</v>
      </c>
      <c r="C18" s="519">
        <f ca="1">IF(ROWS($1:5)&gt;COUNT(Dong),"",OFFSET(TH!E$1,SMALL(Dong,ROWS($1:5)),))</f>
        <v>42783</v>
      </c>
      <c r="D18" s="520" t="str">
        <f ca="1">IF(ROWS($1:5)&gt;COUNT(Dong),"",OFFSET(TH!F$1,SMALL(Dong,ROWS($1:5)),))</f>
        <v>VAT Giấy 2 lớp</v>
      </c>
      <c r="E18" s="521" t="str">
        <f ca="1">IF(ROWS($1:5)&gt;COUNT(Dong),"",IF(OFFSET(TH!L$1,SMALL(Dong,ROWS($1:5)),)="331",OFFSET(TH!M$1,SMALL(Dong,ROWS($1:5)),),OFFSET(TH!L$1,SMALL(Dong,ROWS($1:5)),)))</f>
        <v>1331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3600880</v>
      </c>
      <c r="H18" s="273">
        <f t="shared" ca="1" si="0"/>
        <v>151092896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42794</v>
      </c>
      <c r="B19" s="519">
        <f ca="1">IF(ROWS($1:6)&gt;COUNT(Dong),"",OFFSET(TH!D$1,SMALL(Dong,ROWS($1:6)),))</f>
        <v>0</v>
      </c>
      <c r="C19" s="519">
        <f ca="1">IF(ROWS($1:6)&gt;COUNT(Dong),"",OFFSET(TH!E$1,SMALL(Dong,ROWS($1:6)),))</f>
        <v>42794</v>
      </c>
      <c r="D19" s="520" t="str">
        <f ca="1">IF(ROWS($1:6)&gt;COUNT(Dong),"",OFFSET(TH!F$1,SMALL(Dong,ROWS($1:6)),))</f>
        <v>Thùng 82x11.5x127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29437200</v>
      </c>
      <c r="H19" s="273">
        <f t="shared" ca="1" si="0"/>
        <v>121655696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42794</v>
      </c>
      <c r="B20" s="519">
        <f ca="1">IF(ROWS($1:7)&gt;COUNT(Dong),"",OFFSET(TH!D$1,SMALL(Dong,ROWS($1:7)),))</f>
        <v>0</v>
      </c>
      <c r="C20" s="519">
        <f ca="1">IF(ROWS($1:7)&gt;COUNT(Dong),"",OFFSET(TH!E$1,SMALL(Dong,ROWS($1:7)),))</f>
        <v>42794</v>
      </c>
      <c r="D20" s="520" t="str">
        <f ca="1">IF(ROWS($1:7)&gt;COUNT(Dong),"",OFFSET(TH!F$1,SMALL(Dong,ROWS($1:7)),))</f>
        <v>Thùng 55x55x55</v>
      </c>
      <c r="E20" s="521" t="str">
        <f ca="1">IF(ROWS($1:7)&gt;COUNT(Dong),"",IF(OFFSET(TH!L$1,SMALL(Dong,ROWS($1:7)),)="331",OFFSET(TH!M$1,SMALL(Dong,ROWS($1:7)),),OFFSET(TH!L$1,SMALL(Dong,ROWS($1:7)),)))</f>
        <v>156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11424348</v>
      </c>
      <c r="H20" s="273">
        <f t="shared" ca="1" si="0"/>
        <v>110231348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42794</v>
      </c>
      <c r="B21" s="519">
        <f ca="1">IF(ROWS($1:8)&gt;COUNT(Dong),"",OFFSET(TH!D$1,SMALL(Dong,ROWS($1:8)),))</f>
        <v>0</v>
      </c>
      <c r="C21" s="519">
        <f ca="1">IF(ROWS($1:8)&gt;COUNT(Dong),"",OFFSET(TH!E$1,SMALL(Dong,ROWS($1:8)),))</f>
        <v>42794</v>
      </c>
      <c r="D21" s="520" t="str">
        <f ca="1">IF(ROWS($1:8)&gt;COUNT(Dong),"",OFFSET(TH!F$1,SMALL(Dong,ROWS($1:8)),))</f>
        <v>Thùng 132x132x54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841732</v>
      </c>
      <c r="H21" s="273">
        <f t="shared" ca="1" si="0"/>
        <v>109389616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42794</v>
      </c>
      <c r="B22" s="519">
        <f ca="1">IF(ROWS($1:9)&gt;COUNT(Dong),"",OFFSET(TH!D$1,SMALL(Dong,ROWS($1:9)),))</f>
        <v>0</v>
      </c>
      <c r="C22" s="519">
        <f ca="1">IF(ROWS($1:9)&gt;COUNT(Dong),"",OFFSET(TH!E$1,SMALL(Dong,ROWS($1:9)),))</f>
        <v>42794</v>
      </c>
      <c r="D22" s="520" t="str">
        <f ca="1">IF(ROWS($1:9)&gt;COUNT(Dong),"",OFFSET(TH!F$1,SMALL(Dong,ROWS($1:9)),))</f>
        <v>Thùng 58x51x20</v>
      </c>
      <c r="E22" s="521" t="str">
        <f ca="1">IF(ROWS($1:9)&gt;COUNT(Dong),"",IF(OFFSET(TH!L$1,SMALL(Dong,ROWS($1:9)),)="331",OFFSET(TH!M$1,SMALL(Dong,ROWS($1:9)),),OFFSET(TH!L$1,SMALL(Dong,ROWS($1:9)),)))</f>
        <v>156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3184100</v>
      </c>
      <c r="H22" s="273">
        <f t="shared" ca="1" si="0"/>
        <v>106205516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>
        <f ca="1">IF(ROWS($1:10)&gt;COUNT(Dong),"",OFFSET(TH!D$1,SMALL(Dong,ROWS($1:10)),))</f>
        <v>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45x45x50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2849200</v>
      </c>
      <c r="H23" s="273">
        <f t="shared" ca="1" si="0"/>
        <v>103356316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>
        <f ca="1">IF(ROWS($1:11)&gt;COUNT(Dong),"",OFFSET(TH!D$1,SMALL(Dong,ROWS($1:11)),))</f>
        <v>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58x42.5x55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370440</v>
      </c>
      <c r="H24" s="273">
        <f t="shared" ca="1" si="0"/>
        <v>102985876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>
        <f ca="1">IF(ROWS($1:12)&gt;COUNT(Dong),"",OFFSET(TH!D$1,SMALL(Dong,ROWS($1:12)),))</f>
        <v>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37x37x49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1552500</v>
      </c>
      <c r="H25" s="273">
        <f t="shared" ca="1" si="0"/>
        <v>101433376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>
        <f ca="1">IF(ROWS($1:13)&gt;COUNT(Dong),"",OFFSET(TH!D$1,SMALL(Dong,ROWS($1:13)),))</f>
        <v>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48x48x52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968424</v>
      </c>
      <c r="H26" s="273">
        <f t="shared" ca="1" si="0"/>
        <v>100464952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>
        <f ca="1">IF(ROWS($1:14)&gt;COUNT(Dong),"",OFFSET(TH!D$1,SMALL(Dong,ROWS($1:14)),))</f>
        <v>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55x53x52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1158504</v>
      </c>
      <c r="H27" s="273">
        <f t="shared" ca="1" si="0"/>
        <v>99306448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>
        <f ca="1">IF(ROWS($1:15)&gt;COUNT(Dong),"",OFFSET(TH!D$1,SMALL(Dong,ROWS($1:15)),))</f>
        <v>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27x27x27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394992</v>
      </c>
      <c r="H28" s="273">
        <f t="shared" ca="1" si="0"/>
        <v>98911456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>
        <f ca="1">IF(ROWS($1:16)&gt;COUNT(Dong),"",OFFSET(TH!D$1,SMALL(Dong,ROWS($1:16)),))</f>
        <v>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27x27x14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919440</v>
      </c>
      <c r="H29" s="273">
        <f t="shared" ca="1" si="0"/>
        <v>97992016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>
        <f ca="1">IF(ROWS($1:17)&gt;COUNT(Dong),"",OFFSET(TH!D$1,SMALL(Dong,ROWS($1:17)),))</f>
        <v>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33x33x17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1001700</v>
      </c>
      <c r="H30" s="273">
        <f t="shared" ref="H30:H93" ca="1" si="2">IF(D30&lt;&gt;"",MAX(H29+F30-G30-I29,0),0)</f>
        <v>96990316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>
        <f ca="1">IF(ROWS($1:18)&gt;COUNT(Dong),"",OFFSET(TH!D$1,SMALL(Dong,ROWS($1:18)),))</f>
        <v>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145x45x45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603568</v>
      </c>
      <c r="H31" s="273">
        <f t="shared" ca="1" si="2"/>
        <v>96386748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>
        <f ca="1">IF(ROWS($1:19)&gt;COUNT(Dong),"",OFFSET(TH!D$1,SMALL(Dong,ROWS($1:19)),))</f>
        <v>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55x55x48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1157376</v>
      </c>
      <c r="H32" s="273">
        <f t="shared" ca="1" si="2"/>
        <v>95229372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>
        <f ca="1">IF(ROWS($1:20)&gt;COUNT(Dong),"",OFFSET(TH!D$1,SMALL(Dong,ROWS($1:20)),))</f>
        <v>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43x43x24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786450</v>
      </c>
      <c r="H33" s="273">
        <f t="shared" ca="1" si="2"/>
        <v>94442922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>
        <f ca="1">IF(ROWS($1:21)&gt;COUNT(Dong),"",OFFSET(TH!D$1,SMALL(Dong,ROWS($1:21)),))</f>
        <v>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36x36x14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1179477</v>
      </c>
      <c r="H34" s="273">
        <f t="shared" ca="1" si="2"/>
        <v>93263445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>
        <f ca="1">IF(ROWS($1:22)&gt;COUNT(Dong),"",OFFSET(TH!D$1,SMALL(Dong,ROWS($1:22)),))</f>
        <v>0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1627800</v>
      </c>
      <c r="H35" s="273">
        <f t="shared" ca="1" si="2"/>
        <v>91635645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>
        <f ca="1">IF(ROWS($1:23)&gt;COUNT(Dong),"",OFFSET(TH!D$1,SMALL(Dong,ROWS($1:23)),))</f>
        <v>0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55x55x76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1507155</v>
      </c>
      <c r="H36" s="273">
        <f t="shared" ca="1" si="2"/>
        <v>90128490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>
        <f ca="1">IF(ROWS($1:24)&gt;COUNT(Dong),"",OFFSET(TH!D$1,SMALL(Dong,ROWS($1:24)),))</f>
        <v>0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42x42x48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244284</v>
      </c>
      <c r="H37" s="273">
        <f t="shared" ca="1" si="2"/>
        <v>89884206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>
        <f ca="1">IF(ROWS($1:25)&gt;COUNT(Dong),"",OFFSET(TH!D$1,SMALL(Dong,ROWS($1:25)),))</f>
        <v>0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95x35x80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2871648</v>
      </c>
      <c r="H38" s="273">
        <f t="shared" ca="1" si="2"/>
        <v>87012558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>
        <f ca="1">IF(ROWS($1:26)&gt;COUNT(Dong),"",OFFSET(TH!D$1,SMALL(Dong,ROWS($1:26)),))</f>
        <v>0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125x45x80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1261020</v>
      </c>
      <c r="H39" s="273">
        <f t="shared" ca="1" si="2"/>
        <v>85751538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>
        <f ca="1">IF(ROWS($1:27)&gt;COUNT(Dong),"",OFFSET(TH!D$1,SMALL(Dong,ROWS($1:27)),))</f>
        <v>0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125x45x52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789864</v>
      </c>
      <c r="H40" s="273">
        <f t="shared" ca="1" si="2"/>
        <v>84961674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>
        <f ca="1">IF(ROWS($1:28)&gt;COUNT(Dong),"",OFFSET(TH!D$1,SMALL(Dong,ROWS($1:28)),))</f>
        <v>0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55x55x78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2053520</v>
      </c>
      <c r="H41" s="273">
        <f t="shared" ca="1" si="2"/>
        <v>82908154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>
        <f ca="1">IF(ROWS($1:29)&gt;COUNT(Dong),"",OFFSET(TH!D$1,SMALL(Dong,ROWS($1:29)),))</f>
        <v>0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45x45x60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2642570</v>
      </c>
      <c r="H42" s="273">
        <f t="shared" ca="1" si="2"/>
        <v>80265584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>
        <f ca="1">IF(ROWS($1:30)&gt;COUNT(Dong),"",OFFSET(TH!D$1,SMALL(Dong,ROWS($1:30)),))</f>
        <v>0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45x45x80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536124</v>
      </c>
      <c r="H43" s="273">
        <f t="shared" ca="1" si="2"/>
        <v>79729460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>
        <f ca="1">IF(ROWS($1:31)&gt;COUNT(Dong),"",OFFSET(TH!D$1,SMALL(Dong,ROWS($1:31)),))</f>
        <v>0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86x82x35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2806344</v>
      </c>
      <c r="H44" s="273">
        <f t="shared" ca="1" si="2"/>
        <v>76923116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>
        <f ca="1">IF(ROWS($1:32)&gt;COUNT(Dong),"",OFFSET(TH!D$1,SMALL(Dong,ROWS($1:32)),))</f>
        <v>0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55x23x79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353410</v>
      </c>
      <c r="H45" s="273">
        <f t="shared" ca="1" si="2"/>
        <v>76569706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>
        <f ca="1">IF(ROWS($1:33)&gt;COUNT(Dong),"",OFFSET(TH!D$1,SMALL(Dong,ROWS($1:33)),))</f>
        <v>0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55x30x79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891072</v>
      </c>
      <c r="H46" s="273">
        <f t="shared" ca="1" si="2"/>
        <v>75678634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>
        <f ca="1">IF(ROWS($1:34)&gt;COUNT(Dong),"",OFFSET(TH!D$1,SMALL(Dong,ROWS($1:34)),))</f>
        <v>0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55x55x33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1053440</v>
      </c>
      <c r="H47" s="273">
        <f t="shared" ca="1" si="2"/>
        <v>74625194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>
        <f ca="1">IF(ROWS($1:35)&gt;COUNT(Dong),"",OFFSET(TH!D$1,SMALL(Dong,ROWS($1:35)),))</f>
        <v>0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45x45x52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1259244</v>
      </c>
      <c r="H48" s="273">
        <f t="shared" ca="1" si="2"/>
        <v>73365950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>
        <f ca="1">IF(ROWS($1:36)&gt;COUNT(Dong),"",OFFSET(TH!D$1,SMALL(Dong,ROWS($1:36)),))</f>
        <v>0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65x35x50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417612</v>
      </c>
      <c r="H49" s="273">
        <f t="shared" ca="1" si="2"/>
        <v>72948338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>
        <f ca="1">IF(ROWS($1:37)&gt;COUNT(Dong),"",OFFSET(TH!D$1,SMALL(Dong,ROWS($1:37)),))</f>
        <v>0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55x55x50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1120320</v>
      </c>
      <c r="H50" s="273">
        <f t="shared" ca="1" si="2"/>
        <v>71828018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>
        <f ca="1">IF(ROWS($1:38)&gt;COUNT(Dong),"",OFFSET(TH!D$1,SMALL(Dong,ROWS($1:38)),))</f>
        <v>0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VAT Thùng carton</v>
      </c>
      <c r="E51" s="521" t="str">
        <f ca="1">IF(ROWS($1:38)&gt;COUNT(Dong),"",IF(OFFSET(TH!L$1,SMALL(Dong,ROWS($1:38)),)="331",OFFSET(TH!M$1,SMALL(Dong,ROWS($1:38)),),OFFSET(TH!L$1,SMALL(Dong,ROWS($1:38)),)))</f>
        <v>1331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7926488</v>
      </c>
      <c r="H51" s="273">
        <f t="shared" ca="1" si="2"/>
        <v>63901530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42772</v>
      </c>
      <c r="B52" s="519">
        <f ca="1">IF(ROWS($1:39)&gt;COUNT(Dong),"",OFFSET(TH!D$1,SMALL(Dong,ROWS($1:39)),))</f>
        <v>0</v>
      </c>
      <c r="C52" s="519">
        <f ca="1">IF(ROWS($1:39)&gt;COUNT(Dong),"",OFFSET(TH!E$1,SMALL(Dong,ROWS($1:39)),))</f>
        <v>42772</v>
      </c>
      <c r="D52" s="520" t="str">
        <f ca="1">IF(ROWS($1:39)&gt;COUNT(Dong),"",OFFSET(TH!F$1,SMALL(Dong,ROWS($1:39)),))</f>
        <v>Thùng 41x27x17.5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39265600</v>
      </c>
      <c r="H52" s="273">
        <f t="shared" ca="1" si="2"/>
        <v>24635930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42772</v>
      </c>
      <c r="B53" s="519">
        <f ca="1">IF(ROWS($1:40)&gt;COUNT(Dong),"",OFFSET(TH!D$1,SMALL(Dong,ROWS($1:40)),))</f>
        <v>0</v>
      </c>
      <c r="C53" s="519">
        <f ca="1">IF(ROWS($1:40)&gt;COUNT(Dong),"",OFFSET(TH!E$1,SMALL(Dong,ROWS($1:40)),))</f>
        <v>42772</v>
      </c>
      <c r="D53" s="520" t="str">
        <f ca="1">IF(ROWS($1:40)&gt;COUNT(Dong),"",OFFSET(TH!F$1,SMALL(Dong,ROWS($1:40)),))</f>
        <v>Giấy 5 lớp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16490000</v>
      </c>
      <c r="H53" s="273">
        <f t="shared" ca="1" si="2"/>
        <v>8145930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42772</v>
      </c>
      <c r="B54" s="519">
        <f ca="1">IF(ROWS($1:41)&gt;COUNT(Dong),"",OFFSET(TH!D$1,SMALL(Dong,ROWS($1:41)),))</f>
        <v>0</v>
      </c>
      <c r="C54" s="519">
        <f ca="1">IF(ROWS($1:41)&gt;COUNT(Dong),"",OFFSET(TH!E$1,SMALL(Dong,ROWS($1:41)),))</f>
        <v>42772</v>
      </c>
      <c r="D54" s="520" t="str">
        <f ca="1">IF(ROWS($1:41)&gt;COUNT(Dong),"",OFFSET(TH!F$1,SMALL(Dong,ROWS($1:41)),))</f>
        <v>Thùng 41.5x27.5x23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2336700</v>
      </c>
      <c r="H54" s="273">
        <f t="shared" ca="1" si="2"/>
        <v>5809230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42772</v>
      </c>
      <c r="B55" s="519">
        <f ca="1">IF(ROWS($1:42)&gt;COUNT(Dong),"",OFFSET(TH!D$1,SMALL(Dong,ROWS($1:42)),))</f>
        <v>0</v>
      </c>
      <c r="C55" s="519">
        <f ca="1">IF(ROWS($1:42)&gt;COUNT(Dong),"",OFFSET(TH!E$1,SMALL(Dong,ROWS($1:42)),))</f>
        <v>42772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5809230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92" t="str">
        <f ca="1">"Ngày 31 tháng  12  năm  "&amp;YEAR($A$14)</f>
        <v>Ngày 31 tháng  12  năm  2017</v>
      </c>
      <c r="F104" s="792"/>
      <c r="G104" s="792"/>
      <c r="H104" s="792"/>
      <c r="I104" s="792"/>
    </row>
    <row r="105" spans="1:9" s="3" customFormat="1" ht="14.25" customHeight="1">
      <c r="C105" s="253" t="s">
        <v>11</v>
      </c>
      <c r="E105" s="792" t="s">
        <v>12</v>
      </c>
      <c r="F105" s="792"/>
      <c r="G105" s="792"/>
      <c r="H105" s="792"/>
      <c r="I105" s="792"/>
    </row>
    <row r="106" spans="1:9" s="3" customFormat="1" ht="14.25" customHeight="1">
      <c r="C106" s="253" t="s">
        <v>13</v>
      </c>
      <c r="E106" s="792" t="s">
        <v>13</v>
      </c>
      <c r="F106" s="792"/>
      <c r="G106" s="792"/>
      <c r="H106" s="792"/>
      <c r="I106" s="792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5" customWidth="1"/>
    <col min="2" max="2" width="28.42578125" style="675" customWidth="1"/>
    <col min="3" max="3" width="8.7109375" style="675" customWidth="1"/>
    <col min="4" max="4" width="9.42578125" style="675" customWidth="1"/>
    <col min="5" max="5" width="13.7109375" style="675" customWidth="1"/>
    <col min="6" max="6" width="14.5703125" style="675" customWidth="1"/>
    <col min="7" max="7" width="13.7109375" style="675" customWidth="1"/>
    <col min="8" max="8" width="12.140625" style="675" customWidth="1"/>
    <col min="9" max="9" width="14" style="675" customWidth="1"/>
    <col min="10" max="10" width="9.85546875" style="675" bestFit="1" customWidth="1"/>
    <col min="11" max="16384" width="8" style="675"/>
  </cols>
  <sheetData>
    <row r="1" spans="1:10" ht="21.75" customHeight="1">
      <c r="A1" s="840" t="s">
        <v>882</v>
      </c>
      <c r="B1" s="840"/>
      <c r="C1" s="840"/>
      <c r="D1" s="840"/>
      <c r="E1" s="840"/>
      <c r="F1" s="840"/>
      <c r="G1" s="840"/>
      <c r="H1" s="840"/>
      <c r="I1" s="840"/>
    </row>
    <row r="2" spans="1:10" s="676" customFormat="1" ht="15.75" customHeight="1">
      <c r="A2" s="841" t="s">
        <v>33</v>
      </c>
      <c r="B2" s="842" t="s">
        <v>883</v>
      </c>
      <c r="C2" s="842" t="s">
        <v>884</v>
      </c>
      <c r="D2" s="842" t="s">
        <v>35</v>
      </c>
      <c r="E2" s="842"/>
      <c r="F2" s="842" t="s">
        <v>36</v>
      </c>
      <c r="G2" s="842"/>
      <c r="H2" s="843" t="s">
        <v>270</v>
      </c>
      <c r="I2" s="844"/>
    </row>
    <row r="3" spans="1:10" s="676" customFormat="1" ht="15.75" customHeight="1">
      <c r="A3" s="841"/>
      <c r="B3" s="842"/>
      <c r="C3" s="842"/>
      <c r="D3" s="677" t="s">
        <v>40</v>
      </c>
      <c r="E3" s="677" t="s">
        <v>41</v>
      </c>
      <c r="F3" s="677" t="s">
        <v>40</v>
      </c>
      <c r="G3" s="677" t="s">
        <v>41</v>
      </c>
      <c r="H3" s="677" t="s">
        <v>40</v>
      </c>
      <c r="I3" s="677" t="s">
        <v>41</v>
      </c>
    </row>
    <row r="4" spans="1:10" s="676" customFormat="1" ht="18" customHeight="1">
      <c r="A4" s="678">
        <f t="shared" ref="A4:A10" si="0">IF(B4&lt;&gt;"",ROW()-3,"")</f>
        <v>1</v>
      </c>
      <c r="B4" s="679" t="s">
        <v>881</v>
      </c>
      <c r="C4" s="637">
        <v>42794</v>
      </c>
      <c r="D4" s="680"/>
      <c r="E4" s="680"/>
      <c r="F4" s="681">
        <f t="array" ref="F4">SUM(IF("341"&amp;B4=LEFT(KHN,3)&amp;KH,TH))</f>
        <v>22170000</v>
      </c>
      <c r="G4" s="681">
        <f t="array" ref="G4">SUM(IF("341"&amp;B4=LEFT(KHC,3)&amp;KH,TH))</f>
        <v>266000000</v>
      </c>
      <c r="H4" s="682">
        <f t="shared" ref="H4:H10" si="1">ROUND(MAX(D4+F4-E4-G4,0),2)</f>
        <v>0</v>
      </c>
      <c r="I4" s="682">
        <f t="shared" ref="I4:I10" si="2">ROUND(MAX(E4+G4-D4-F4,0),2)</f>
        <v>243830000</v>
      </c>
    </row>
    <row r="5" spans="1:10" s="676" customFormat="1" ht="18" customHeight="1">
      <c r="A5" s="678">
        <f t="shared" si="0"/>
        <v>2</v>
      </c>
      <c r="B5" s="679" t="s">
        <v>880</v>
      </c>
      <c r="C5" s="637">
        <v>42795</v>
      </c>
      <c r="D5" s="681"/>
      <c r="E5" s="681"/>
      <c r="F5" s="681">
        <f t="array" ref="F5">SUM(IF("341"&amp;B5=LEFT(KHN,3)&amp;KH,TH))</f>
        <v>11140000</v>
      </c>
      <c r="G5" s="681">
        <f t="array" ref="G5">SUM(IF("341"&amp;B5=LEFT(KHC,3)&amp;KH,TH))</f>
        <v>133700000</v>
      </c>
      <c r="H5" s="682">
        <f t="shared" si="1"/>
        <v>0</v>
      </c>
      <c r="I5" s="682">
        <f t="shared" si="2"/>
        <v>122560000</v>
      </c>
    </row>
    <row r="6" spans="1:10" s="676" customFormat="1" ht="18" customHeight="1">
      <c r="A6" s="678">
        <f t="shared" si="0"/>
        <v>3</v>
      </c>
      <c r="B6" s="679" t="s">
        <v>877</v>
      </c>
      <c r="C6" s="683">
        <v>42814</v>
      </c>
      <c r="D6" s="681"/>
      <c r="E6" s="681"/>
      <c r="F6" s="681">
        <f t="array" ref="F6">SUM(IF("341"&amp;B6=LEFT(KHN,3)&amp;KH,TH))</f>
        <v>9420000</v>
      </c>
      <c r="G6" s="681">
        <f t="array" ref="G6">SUM(IF("341"&amp;B6=LEFT(KHC,3)&amp;KH,TH))</f>
        <v>118000000</v>
      </c>
      <c r="H6" s="682">
        <f t="shared" si="1"/>
        <v>0</v>
      </c>
      <c r="I6" s="682">
        <f t="shared" si="2"/>
        <v>108580000</v>
      </c>
    </row>
    <row r="7" spans="1:10" s="676" customFormat="1" ht="18" customHeight="1">
      <c r="A7" s="678">
        <f t="shared" si="0"/>
        <v>4</v>
      </c>
      <c r="B7" s="679" t="s">
        <v>874</v>
      </c>
      <c r="C7" s="683">
        <v>42823</v>
      </c>
      <c r="D7" s="681"/>
      <c r="E7" s="681"/>
      <c r="F7" s="681">
        <f t="array" ref="F7">SUM(IF("341"&amp;B7=LEFT(KHN,3)&amp;KH,TH))</f>
        <v>0</v>
      </c>
      <c r="G7" s="681">
        <f t="array" ref="G7">SUM(IF("341"&amp;B7=LEFT(KHC,3)&amp;KH,TH))</f>
        <v>131000000</v>
      </c>
      <c r="H7" s="682">
        <f t="shared" si="1"/>
        <v>0</v>
      </c>
      <c r="I7" s="682">
        <f t="shared" si="2"/>
        <v>131000000</v>
      </c>
    </row>
    <row r="8" spans="1:10" s="676" customFormat="1" ht="18" customHeight="1">
      <c r="A8" s="678">
        <f t="shared" si="0"/>
        <v>5</v>
      </c>
      <c r="B8" s="679" t="s">
        <v>900</v>
      </c>
      <c r="C8" s="637"/>
      <c r="D8" s="681"/>
      <c r="E8" s="681">
        <v>160060000</v>
      </c>
      <c r="F8" s="681">
        <f t="array" ref="F8">SUM(IF("341"&amp;B8=LEFT(KHN,3)&amp;KH,TH))</f>
        <v>18840000</v>
      </c>
      <c r="G8" s="681">
        <f t="array" ref="G8">SUM(IF("341"&amp;B8=LEFT(KHC,3)&amp;KH,TH))</f>
        <v>0</v>
      </c>
      <c r="H8" s="682">
        <f t="shared" si="1"/>
        <v>0</v>
      </c>
      <c r="I8" s="682">
        <f t="shared" si="2"/>
        <v>141220000</v>
      </c>
    </row>
    <row r="9" spans="1:10" s="676" customFormat="1" ht="18" customHeight="1">
      <c r="A9" s="678" t="str">
        <f t="shared" si="0"/>
        <v/>
      </c>
      <c r="B9" s="679"/>
      <c r="C9" s="684"/>
      <c r="D9" s="681"/>
      <c r="E9" s="681"/>
      <c r="F9" s="681">
        <f t="array" ref="F9">SUM(IF("341"&amp;B9=LEFT(KHN,3)&amp;KH,TH))</f>
        <v>0</v>
      </c>
      <c r="G9" s="681">
        <f t="array" ref="G9">SUM(IF("341"&amp;B9=LEFT(KHC,3)&amp;KH,TH))</f>
        <v>0</v>
      </c>
      <c r="H9" s="682">
        <f t="shared" si="1"/>
        <v>0</v>
      </c>
      <c r="I9" s="682">
        <f t="shared" si="2"/>
        <v>0</v>
      </c>
    </row>
    <row r="10" spans="1:10" s="676" customFormat="1" ht="18" customHeight="1">
      <c r="A10" s="678" t="str">
        <f t="shared" si="0"/>
        <v/>
      </c>
      <c r="B10" s="679"/>
      <c r="C10" s="684"/>
      <c r="D10" s="681"/>
      <c r="E10" s="681"/>
      <c r="F10" s="681">
        <f t="array" ref="F10">SUM(IF("341"&amp;B10=LEFT(KHN,3)&amp;KH,TH))</f>
        <v>0</v>
      </c>
      <c r="G10" s="681">
        <f t="array" ref="G10">SUM(IF("341"&amp;B10=LEFT(KHC,3)&amp;KH,TH))</f>
        <v>0</v>
      </c>
      <c r="H10" s="682">
        <f t="shared" si="1"/>
        <v>0</v>
      </c>
      <c r="I10" s="682">
        <f t="shared" si="2"/>
        <v>0</v>
      </c>
    </row>
    <row r="11" spans="1:10" s="688" customFormat="1" ht="18" customHeight="1">
      <c r="A11" s="685"/>
      <c r="B11" s="686" t="s">
        <v>37</v>
      </c>
      <c r="C11" s="686"/>
      <c r="D11" s="687">
        <f t="shared" ref="D11:I11" si="3">SUM(D4:D10)</f>
        <v>0</v>
      </c>
      <c r="E11" s="687">
        <f t="shared" si="3"/>
        <v>160060000</v>
      </c>
      <c r="F11" s="687">
        <f t="shared" si="3"/>
        <v>61570000</v>
      </c>
      <c r="G11" s="687">
        <f t="shared" si="3"/>
        <v>648700000</v>
      </c>
      <c r="H11" s="687">
        <f t="shared" si="3"/>
        <v>0</v>
      </c>
      <c r="I11" s="687">
        <f t="shared" si="3"/>
        <v>747190000</v>
      </c>
    </row>
    <row r="12" spans="1:10">
      <c r="I12" s="689"/>
      <c r="J12" s="690"/>
    </row>
    <row r="13" spans="1:10">
      <c r="B13" s="675">
        <v>1</v>
      </c>
      <c r="C13" s="675">
        <v>2</v>
      </c>
      <c r="D13" s="675">
        <v>3</v>
      </c>
      <c r="E13" s="675">
        <v>4</v>
      </c>
      <c r="F13" s="675">
        <v>5</v>
      </c>
      <c r="G13" s="675">
        <v>6</v>
      </c>
      <c r="H13" s="675">
        <v>7</v>
      </c>
      <c r="I13" s="675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29" customWidth="1"/>
    <col min="2" max="2" width="8.28515625" style="729" customWidth="1"/>
    <col min="3" max="3" width="9.28515625" style="729" customWidth="1"/>
    <col min="4" max="4" width="37.28515625" style="729" customWidth="1"/>
    <col min="5" max="5" width="10.140625" style="729" customWidth="1"/>
    <col min="6" max="6" width="14.7109375" style="729" customWidth="1"/>
    <col min="7" max="9" width="15" style="729" customWidth="1"/>
    <col min="10" max="16384" width="9.140625" style="729"/>
  </cols>
  <sheetData>
    <row r="1" spans="1:9" s="693" customFormat="1" ht="16.5" customHeight="1">
      <c r="A1" s="691" t="str">
        <f>[4]TH!A1</f>
        <v>Đơn vị: CÔNG TY TNHH SX TM KIM DUNG PHÁT</v>
      </c>
      <c r="B1" s="692"/>
      <c r="C1" s="692"/>
      <c r="F1" s="692"/>
      <c r="G1" s="854" t="s">
        <v>885</v>
      </c>
      <c r="H1" s="854"/>
      <c r="I1" s="854"/>
    </row>
    <row r="2" spans="1:9" s="693" customFormat="1" ht="16.5" customHeight="1">
      <c r="A2" s="694" t="str">
        <f>[4]TH!A2</f>
        <v>Địa chỉ: 1A227/1 Ấp 1, Phạm Văn Hai, Bình Chánh, TPHCM</v>
      </c>
      <c r="B2" s="695"/>
      <c r="C2" s="695"/>
      <c r="F2" s="696"/>
      <c r="G2" s="855" t="s">
        <v>886</v>
      </c>
      <c r="H2" s="855"/>
      <c r="I2" s="855"/>
    </row>
    <row r="3" spans="1:9" s="693" customFormat="1" ht="16.5" customHeight="1">
      <c r="A3" s="695"/>
      <c r="B3" s="695"/>
      <c r="C3" s="695"/>
      <c r="F3" s="696"/>
      <c r="G3" s="855"/>
      <c r="H3" s="855"/>
      <c r="I3" s="855"/>
    </row>
    <row r="4" spans="1:9" s="693" customFormat="1" ht="16.5" customHeight="1">
      <c r="A4" s="695"/>
      <c r="B4" s="695"/>
      <c r="C4" s="695"/>
      <c r="F4" s="696"/>
      <c r="G4" s="697"/>
      <c r="H4" s="697"/>
      <c r="I4" s="697"/>
    </row>
    <row r="5" spans="1:9" s="698" customFormat="1" ht="23.25" customHeight="1">
      <c r="A5" s="856" t="s">
        <v>887</v>
      </c>
      <c r="B5" s="856"/>
      <c r="C5" s="856"/>
      <c r="D5" s="856"/>
      <c r="E5" s="856"/>
      <c r="F5" s="856"/>
      <c r="G5" s="856"/>
      <c r="H5" s="856"/>
      <c r="I5" s="856"/>
    </row>
    <row r="6" spans="1:9" s="698" customFormat="1">
      <c r="A6" s="845" t="s">
        <v>888</v>
      </c>
      <c r="B6" s="845"/>
      <c r="C6" s="845"/>
      <c r="D6" s="845"/>
      <c r="E6" s="845"/>
      <c r="F6" s="845"/>
      <c r="G6" s="845"/>
      <c r="H6" s="845"/>
      <c r="I6" s="845"/>
    </row>
    <row r="7" spans="1:9" s="698" customFormat="1">
      <c r="A7" s="845" t="s">
        <v>889</v>
      </c>
      <c r="B7" s="845"/>
      <c r="C7" s="845"/>
      <c r="D7" s="845"/>
      <c r="E7" s="845"/>
      <c r="F7" s="845"/>
      <c r="G7" s="845"/>
      <c r="H7" s="845"/>
      <c r="I7" s="845"/>
    </row>
    <row r="8" spans="1:9" s="698" customFormat="1" ht="15" customHeight="1">
      <c r="A8" s="845" t="str">
        <f>IF(MID($E$9,4,4)="1015","Đối tượng cho vay: NH Eximbank CN Q11","Đối tượng cho vay: NH Eximbank CN Q4")</f>
        <v>Đối tượng cho vay: NH Eximbank CN Q4</v>
      </c>
      <c r="B8" s="845"/>
      <c r="C8" s="845"/>
      <c r="D8" s="845"/>
      <c r="E8" s="845"/>
      <c r="F8" s="845"/>
      <c r="G8" s="845"/>
      <c r="H8" s="845"/>
      <c r="I8" s="845"/>
    </row>
    <row r="9" spans="1:9" s="698" customFormat="1">
      <c r="A9" s="699"/>
      <c r="B9" s="699"/>
      <c r="C9" s="699"/>
      <c r="D9" s="700" t="s">
        <v>890</v>
      </c>
      <c r="E9" s="853" t="s">
        <v>881</v>
      </c>
      <c r="F9" s="853"/>
      <c r="G9" s="853"/>
      <c r="H9" s="699" t="str">
        <f>"ngày "&amp; TEXT(VLOOKUP($E$9,'341'!$B$4:$I$10,2,0),"dd/MM/yy")</f>
        <v>ngày 28/02/17</v>
      </c>
      <c r="I9" s="699"/>
    </row>
    <row r="10" spans="1:9" s="698" customFormat="1">
      <c r="A10" s="845" t="s">
        <v>891</v>
      </c>
      <c r="B10" s="845"/>
      <c r="C10" s="845"/>
      <c r="D10" s="845"/>
      <c r="E10" s="845"/>
      <c r="F10" s="845"/>
      <c r="G10" s="845"/>
      <c r="H10" s="845"/>
      <c r="I10" s="845"/>
    </row>
    <row r="11" spans="1:9" s="698" customFormat="1">
      <c r="C11" s="846"/>
      <c r="D11" s="846"/>
      <c r="E11" s="846"/>
      <c r="F11" s="846"/>
      <c r="G11" s="846"/>
      <c r="H11" s="846"/>
      <c r="I11" s="846"/>
    </row>
    <row r="12" spans="1:9" s="698" customFormat="1" ht="15.75" customHeight="1">
      <c r="A12" s="847" t="s">
        <v>20</v>
      </c>
      <c r="B12" s="849" t="s">
        <v>1</v>
      </c>
      <c r="C12" s="850"/>
      <c r="D12" s="847" t="s">
        <v>0</v>
      </c>
      <c r="E12" s="847" t="s">
        <v>14</v>
      </c>
      <c r="F12" s="851" t="s">
        <v>892</v>
      </c>
      <c r="G12" s="852"/>
      <c r="H12" s="851" t="s">
        <v>893</v>
      </c>
      <c r="I12" s="852"/>
    </row>
    <row r="13" spans="1:9" s="698" customFormat="1" ht="33.75" customHeight="1">
      <c r="A13" s="848"/>
      <c r="B13" s="701" t="s">
        <v>15</v>
      </c>
      <c r="C13" s="701" t="s">
        <v>31</v>
      </c>
      <c r="D13" s="848"/>
      <c r="E13" s="848"/>
      <c r="F13" s="702" t="s">
        <v>22</v>
      </c>
      <c r="G13" s="702" t="s">
        <v>23</v>
      </c>
      <c r="H13" s="702" t="s">
        <v>22</v>
      </c>
      <c r="I13" s="702" t="s">
        <v>23</v>
      </c>
    </row>
    <row r="14" spans="1:9" s="699" customFormat="1">
      <c r="A14" s="703" t="s">
        <v>2</v>
      </c>
      <c r="B14" s="704" t="s">
        <v>3</v>
      </c>
      <c r="C14" s="703" t="s">
        <v>4</v>
      </c>
      <c r="D14" s="703" t="s">
        <v>5</v>
      </c>
      <c r="E14" s="703" t="s">
        <v>6</v>
      </c>
      <c r="F14" s="703">
        <v>3</v>
      </c>
      <c r="G14" s="703">
        <v>5</v>
      </c>
      <c r="H14" s="703">
        <v>7</v>
      </c>
      <c r="I14" s="703">
        <v>9</v>
      </c>
    </row>
    <row r="15" spans="1:9" s="698" customFormat="1" ht="19.5" customHeight="1">
      <c r="A15" s="705"/>
      <c r="B15" s="705"/>
      <c r="C15" s="705"/>
      <c r="D15" s="706" t="s">
        <v>7</v>
      </c>
      <c r="E15" s="707"/>
      <c r="F15" s="705"/>
      <c r="G15" s="705"/>
      <c r="H15" s="708">
        <f>VLOOKUP($E$9,'341'!$B$4:$I$10,3,0)</f>
        <v>0</v>
      </c>
      <c r="I15" s="708">
        <f>VLOOKUP($E$9,'341'!$B$4:$I$10,4,0)</f>
        <v>0</v>
      </c>
    </row>
    <row r="16" spans="1:9" s="698" customFormat="1" ht="19.5" customHeight="1">
      <c r="A16" s="709">
        <f ca="1">IF(ROWS($1:1)&gt;COUNT(Dong4),"",OFFSET(TH!C$1,SMALL(Dong4,ROWS($1:1)),))</f>
        <v>42794</v>
      </c>
      <c r="B16" s="683" t="str">
        <f ca="1">IF(ROWS($1:1)&gt;COUNT(Dong4),"",OFFSET(TH!D$1,SMALL(Dong4,ROWS($1:1)),))</f>
        <v>GBC</v>
      </c>
      <c r="C16" s="683">
        <f ca="1">IF(ROWS($1:1)&gt;COUNT(Dong4),"",OFFSET(TH!E$1,SMALL(Dong4,ROWS($1:1)),))</f>
        <v>42794</v>
      </c>
      <c r="D16" s="710" t="str">
        <f ca="1">IF(ROWS($1:1)&gt;COUNT(Dong4),"",OFFSET(TH!F$1,SMALL(Dong4,ROWS($1:1)),))</f>
        <v>Vay ngân hàng</v>
      </c>
      <c r="E16" s="683" t="str">
        <f ca="1">IF(ROWS($1:1)&gt;COUNT(Dong4),"",IF(LEFT(OFFSET(TH!M$1,SMALL(Dong4,ROWS($1:1)),),3)="341",OFFSET(TH!L$1,SMALL(Dong4,ROWS($1:1)),),OFFSET(TH!M$1,SMALL(Dong4,ROWS($1:1)),)))</f>
        <v>1121</v>
      </c>
      <c r="F16" s="711">
        <f ca="1">IF(ROWS($1:1)&gt;COUNT(Dong4),"",IF(LEFT(OFFSET(TH!L$1,SMALL(Dong4,ROWS($1:1)),),3)="341",OFFSET(TH!K$1,SMALL(Dong4,ROWS($1:1)),),0))</f>
        <v>0</v>
      </c>
      <c r="G16" s="711">
        <f ca="1">IF(ROWS($1:1)&gt;COUNT(Dong4),"",IF(LEFT(OFFSET(TH!M$1,SMALL(Dong4,ROWS($1:1)),),3)="341",OFFSET(TH!K$1,SMALL(Dong4,ROWS($1:1)),),0))</f>
        <v>266000000</v>
      </c>
      <c r="H16" s="681">
        <f ca="1">IF(C16&lt;&gt;"",MAX(H15-I15+F16-G16,0),0)</f>
        <v>0</v>
      </c>
      <c r="I16" s="681">
        <f ca="1">IF(C16&lt;&gt;"",MAX(I15-H15+G16-F16,0),0)</f>
        <v>266000000</v>
      </c>
    </row>
    <row r="17" spans="1:9" s="712" customFormat="1" ht="19.5" customHeight="1">
      <c r="A17" s="709">
        <f ca="1">IF(ROWS($1:2)&gt;COUNT(Dong4),"",OFFSET(TH!C$1,SMALL(Dong4,ROWS($1:2)),))</f>
        <v>42814</v>
      </c>
      <c r="B17" s="683" t="str">
        <f ca="1">IF(ROWS($1:2)&gt;COUNT(Dong4),"",OFFSET(TH!D$1,SMALL(Dong4,ROWS($1:2)),))</f>
        <v>GBN</v>
      </c>
      <c r="C17" s="683">
        <f ca="1">IF(ROWS($1:2)&gt;COUNT(Dong4),"",OFFSET(TH!E$1,SMALL(Dong4,ROWS($1:2)),))</f>
        <v>42814</v>
      </c>
      <c r="D17" s="710" t="str">
        <f ca="1">IF(ROWS($1:2)&gt;COUNT(Dong4),"",OFFSET(TH!F$1,SMALL(Dong4,ROWS($1:2)),))</f>
        <v>Thu gốc</v>
      </c>
      <c r="E17" s="683" t="str">
        <f ca="1">IF(ROWS($1:2)&gt;COUNT(Dong4),"",IF(LEFT(OFFSET(TH!M$1,SMALL(Dong4,ROWS($1:2)),),3)="341",OFFSET(TH!L$1,SMALL(Dong4,ROWS($1:2)),),OFFSET(TH!M$1,SMALL(Dong4,ROWS($1:2)),)))</f>
        <v>1121</v>
      </c>
      <c r="F17" s="711">
        <f ca="1">IF(ROWS($1:2)&gt;COUNT(Dong4),"",IF(LEFT(OFFSET(TH!L$1,SMALL(Dong4,ROWS($1:2)),),3)="341",OFFSET(TH!K$1,SMALL(Dong4,ROWS($1:2)),),0))</f>
        <v>22170000</v>
      </c>
      <c r="G17" s="711">
        <f ca="1">IF(ROWS($1:2)&gt;COUNT(Dong4),"",IF(LEFT(OFFSET(TH!M$1,SMALL(Dong4,ROWS($1:2)),),3)="341",OFFSET(TH!K$1,SMALL(Dong4,ROWS($1:2)),),0))</f>
        <v>0</v>
      </c>
      <c r="H17" s="681">
        <f t="shared" ref="H17:H24" ca="1" si="0">IF(C17&lt;&gt;"",MAX(H16-I16+F17-G17,0),0)</f>
        <v>0</v>
      </c>
      <c r="I17" s="681">
        <f t="shared" ref="I17:I24" ca="1" si="1">IF(C17&lt;&gt;"",MAX(I16-H16+G17-F17,0),0)</f>
        <v>243830000</v>
      </c>
    </row>
    <row r="18" spans="1:9" s="712" customFormat="1" ht="19.5" customHeight="1">
      <c r="A18" s="709" t="str">
        <f ca="1">IF(ROWS($1:3)&gt;COUNT(Dong4),"",OFFSET(TH!C$1,SMALL(Dong4,ROWS($1:3)),))</f>
        <v/>
      </c>
      <c r="B18" s="683" t="str">
        <f ca="1">IF(ROWS($1:3)&gt;COUNT(Dong4),"",OFFSET(TH!D$1,SMALL(Dong4,ROWS($1:3)),))</f>
        <v/>
      </c>
      <c r="C18" s="683" t="str">
        <f ca="1">IF(ROWS($1:3)&gt;COUNT(Dong4),"",OFFSET(TH!E$1,SMALL(Dong4,ROWS($1:3)),))</f>
        <v/>
      </c>
      <c r="D18" s="710" t="str">
        <f ca="1">IF(ROWS($1:3)&gt;COUNT(Dong4),"",OFFSET(TH!F$1,SMALL(Dong4,ROWS($1:3)),))</f>
        <v/>
      </c>
      <c r="E18" s="683" t="str">
        <f ca="1">IF(ROWS($1:3)&gt;COUNT(Dong4),"",IF(LEFT(OFFSET(TH!M$1,SMALL(Dong4,ROWS($1:3)),),3)="341",OFFSET(TH!L$1,SMALL(Dong4,ROWS($1:3)),),OFFSET(TH!M$1,SMALL(Dong4,ROWS($1:3)),)))</f>
        <v/>
      </c>
      <c r="F18" s="711" t="str">
        <f ca="1">IF(ROWS($1:3)&gt;COUNT(Dong4),"",IF(LEFT(OFFSET(TH!L$1,SMALL(Dong4,ROWS($1:3)),),3)="341",OFFSET(TH!K$1,SMALL(Dong4,ROWS($1:3)),),0))</f>
        <v/>
      </c>
      <c r="G18" s="711" t="str">
        <f ca="1">IF(ROWS($1:3)&gt;COUNT(Dong4),"",IF(LEFT(OFFSET(TH!M$1,SMALL(Dong4,ROWS($1:3)),),3)="341",OFFSET(TH!K$1,SMALL(Dong4,ROWS($1:3)),),0))</f>
        <v/>
      </c>
      <c r="H18" s="681">
        <f t="shared" ca="1" si="0"/>
        <v>0</v>
      </c>
      <c r="I18" s="681">
        <f t="shared" ca="1" si="1"/>
        <v>0</v>
      </c>
    </row>
    <row r="19" spans="1:9" s="712" customFormat="1" ht="19.5" customHeight="1">
      <c r="A19" s="709" t="str">
        <f ca="1">IF(ROWS($1:4)&gt;COUNT(Dong4),"",OFFSET(TH!C$1,SMALL(Dong4,ROWS($1:4)),))</f>
        <v/>
      </c>
      <c r="B19" s="683" t="str">
        <f ca="1">IF(ROWS($1:4)&gt;COUNT(Dong4),"",OFFSET(TH!D$1,SMALL(Dong4,ROWS($1:4)),))</f>
        <v/>
      </c>
      <c r="C19" s="683" t="str">
        <f ca="1">IF(ROWS($1:4)&gt;COUNT(Dong4),"",OFFSET(TH!E$1,SMALL(Dong4,ROWS($1:4)),))</f>
        <v/>
      </c>
      <c r="D19" s="710" t="str">
        <f ca="1">IF(ROWS($1:4)&gt;COUNT(Dong4),"",OFFSET(TH!F$1,SMALL(Dong4,ROWS($1:4)),))</f>
        <v/>
      </c>
      <c r="E19" s="683" t="str">
        <f ca="1">IF(ROWS($1:4)&gt;COUNT(Dong4),"",IF(LEFT(OFFSET(TH!M$1,SMALL(Dong4,ROWS($1:4)),),3)="341",OFFSET(TH!L$1,SMALL(Dong4,ROWS($1:4)),),OFFSET(TH!M$1,SMALL(Dong4,ROWS($1:4)),)))</f>
        <v/>
      </c>
      <c r="F19" s="711" t="str">
        <f ca="1">IF(ROWS($1:4)&gt;COUNT(Dong4),"",IF(LEFT(OFFSET(TH!L$1,SMALL(Dong4,ROWS($1:4)),),3)="341",OFFSET(TH!K$1,SMALL(Dong4,ROWS($1:4)),),0))</f>
        <v/>
      </c>
      <c r="G19" s="711" t="str">
        <f ca="1">IF(ROWS($1:4)&gt;COUNT(Dong4),"",IF(LEFT(OFFSET(TH!M$1,SMALL(Dong4,ROWS($1:4)),),3)="341",OFFSET(TH!K$1,SMALL(Dong4,ROWS($1:4)),),0))</f>
        <v/>
      </c>
      <c r="H19" s="681">
        <f t="shared" ca="1" si="0"/>
        <v>0</v>
      </c>
      <c r="I19" s="681">
        <f t="shared" ca="1" si="1"/>
        <v>0</v>
      </c>
    </row>
    <row r="20" spans="1:9" s="712" customFormat="1" ht="19.5" customHeight="1">
      <c r="A20" s="709" t="str">
        <f ca="1">IF(ROWS($1:5)&gt;COUNT(Dong4),"",OFFSET(TH!C$1,SMALL(Dong4,ROWS($1:5)),))</f>
        <v/>
      </c>
      <c r="B20" s="683" t="str">
        <f ca="1">IF(ROWS($1:5)&gt;COUNT(Dong4),"",OFFSET(TH!D$1,SMALL(Dong4,ROWS($1:5)),))</f>
        <v/>
      </c>
      <c r="C20" s="683" t="str">
        <f ca="1">IF(ROWS($1:5)&gt;COUNT(Dong4),"",OFFSET(TH!E$1,SMALL(Dong4,ROWS($1:5)),))</f>
        <v/>
      </c>
      <c r="D20" s="710" t="str">
        <f ca="1">IF(ROWS($1:5)&gt;COUNT(Dong4),"",OFFSET(TH!F$1,SMALL(Dong4,ROWS($1:5)),))</f>
        <v/>
      </c>
      <c r="E20" s="683" t="str">
        <f ca="1">IF(ROWS($1:5)&gt;COUNT(Dong4),"",IF(LEFT(OFFSET(TH!M$1,SMALL(Dong4,ROWS($1:5)),),3)="341",OFFSET(TH!L$1,SMALL(Dong4,ROWS($1:5)),),OFFSET(TH!M$1,SMALL(Dong4,ROWS($1:5)),)))</f>
        <v/>
      </c>
      <c r="F20" s="711" t="str">
        <f ca="1">IF(ROWS($1:5)&gt;COUNT(Dong4),"",IF(LEFT(OFFSET(TH!L$1,SMALL(Dong4,ROWS($1:5)),),3)="341",OFFSET(TH!K$1,SMALL(Dong4,ROWS($1:5)),),0))</f>
        <v/>
      </c>
      <c r="G20" s="711" t="str">
        <f ca="1">IF(ROWS($1:5)&gt;COUNT(Dong4),"",IF(LEFT(OFFSET(TH!M$1,SMALL(Dong4,ROWS($1:5)),),3)="341",OFFSET(TH!K$1,SMALL(Dong4,ROWS($1:5)),),0))</f>
        <v/>
      </c>
      <c r="H20" s="681">
        <f t="shared" ca="1" si="0"/>
        <v>0</v>
      </c>
      <c r="I20" s="681">
        <f t="shared" ca="1" si="1"/>
        <v>0</v>
      </c>
    </row>
    <row r="21" spans="1:9" s="712" customFormat="1" ht="19.5" customHeight="1">
      <c r="A21" s="709" t="str">
        <f ca="1">IF(ROWS($1:6)&gt;COUNT(Dong4),"",OFFSET(TH!C$1,SMALL(Dong4,ROWS($1:6)),))</f>
        <v/>
      </c>
      <c r="B21" s="683" t="str">
        <f ca="1">IF(ROWS($1:6)&gt;COUNT(Dong4),"",OFFSET(TH!D$1,SMALL(Dong4,ROWS($1:6)),))</f>
        <v/>
      </c>
      <c r="C21" s="683" t="str">
        <f ca="1">IF(ROWS($1:6)&gt;COUNT(Dong4),"",OFFSET(TH!E$1,SMALL(Dong4,ROWS($1:6)),))</f>
        <v/>
      </c>
      <c r="D21" s="710" t="str">
        <f ca="1">IF(ROWS($1:6)&gt;COUNT(Dong4),"",OFFSET(TH!F$1,SMALL(Dong4,ROWS($1:6)),))</f>
        <v/>
      </c>
      <c r="E21" s="683" t="str">
        <f ca="1">IF(ROWS($1:6)&gt;COUNT(Dong4),"",IF(LEFT(OFFSET(TH!M$1,SMALL(Dong4,ROWS($1:6)),),3)="341",OFFSET(TH!L$1,SMALL(Dong4,ROWS($1:6)),),OFFSET(TH!M$1,SMALL(Dong4,ROWS($1:6)),)))</f>
        <v/>
      </c>
      <c r="F21" s="711" t="str">
        <f ca="1">IF(ROWS($1:6)&gt;COUNT(Dong4),"",IF(LEFT(OFFSET(TH!L$1,SMALL(Dong4,ROWS($1:6)),),3)="341",OFFSET(TH!K$1,SMALL(Dong4,ROWS($1:6)),),0))</f>
        <v/>
      </c>
      <c r="G21" s="711" t="str">
        <f ca="1">IF(ROWS($1:6)&gt;COUNT(Dong4),"",IF(LEFT(OFFSET(TH!M$1,SMALL(Dong4,ROWS($1:6)),),3)="341",OFFSET(TH!K$1,SMALL(Dong4,ROWS($1:6)),),0))</f>
        <v/>
      </c>
      <c r="H21" s="681">
        <f t="shared" ca="1" si="0"/>
        <v>0</v>
      </c>
      <c r="I21" s="681">
        <f t="shared" ca="1" si="1"/>
        <v>0</v>
      </c>
    </row>
    <row r="22" spans="1:9" s="712" customFormat="1" ht="19.5" customHeight="1">
      <c r="A22" s="709" t="str">
        <f ca="1">IF(ROWS($1:7)&gt;COUNT(Dong4),"",OFFSET(TH!C$1,SMALL(Dong4,ROWS($1:7)),))</f>
        <v/>
      </c>
      <c r="B22" s="683" t="str">
        <f ca="1">IF(ROWS($1:7)&gt;COUNT(Dong4),"",OFFSET(TH!D$1,SMALL(Dong4,ROWS($1:7)),))</f>
        <v/>
      </c>
      <c r="C22" s="683" t="str">
        <f ca="1">IF(ROWS($1:7)&gt;COUNT(Dong4),"",OFFSET(TH!E$1,SMALL(Dong4,ROWS($1:7)),))</f>
        <v/>
      </c>
      <c r="D22" s="710" t="str">
        <f ca="1">IF(ROWS($1:7)&gt;COUNT(Dong4),"",OFFSET(TH!F$1,SMALL(Dong4,ROWS($1:7)),))</f>
        <v/>
      </c>
      <c r="E22" s="683" t="str">
        <f ca="1">IF(ROWS($1:7)&gt;COUNT(Dong4),"",IF(LEFT(OFFSET(TH!M$1,SMALL(Dong4,ROWS($1:7)),),3)="341",OFFSET(TH!L$1,SMALL(Dong4,ROWS($1:7)),),OFFSET(TH!M$1,SMALL(Dong4,ROWS($1:7)),)))</f>
        <v/>
      </c>
      <c r="F22" s="711" t="str">
        <f ca="1">IF(ROWS($1:7)&gt;COUNT(Dong4),"",IF(LEFT(OFFSET(TH!L$1,SMALL(Dong4,ROWS($1:7)),),3)="341",OFFSET(TH!K$1,SMALL(Dong4,ROWS($1:7)),),0))</f>
        <v/>
      </c>
      <c r="G22" s="711" t="str">
        <f ca="1">IF(ROWS($1:7)&gt;COUNT(Dong4),"",IF(LEFT(OFFSET(TH!M$1,SMALL(Dong4,ROWS($1:7)),),3)="341",OFFSET(TH!K$1,SMALL(Dong4,ROWS($1:7)),),0))</f>
        <v/>
      </c>
      <c r="H22" s="681">
        <f t="shared" ca="1" si="0"/>
        <v>0</v>
      </c>
      <c r="I22" s="681">
        <f t="shared" ca="1" si="1"/>
        <v>0</v>
      </c>
    </row>
    <row r="23" spans="1:9" s="712" customFormat="1" ht="19.5" customHeight="1">
      <c r="A23" s="709" t="str">
        <f ca="1">IF(ROWS($1:8)&gt;COUNT(Dong4),"",OFFSET(TH!C$1,SMALL(Dong4,ROWS($1:8)),))</f>
        <v/>
      </c>
      <c r="B23" s="683" t="str">
        <f ca="1">IF(ROWS($1:8)&gt;COUNT(Dong4),"",OFFSET(TH!D$1,SMALL(Dong4,ROWS($1:8)),))</f>
        <v/>
      </c>
      <c r="C23" s="683" t="str">
        <f ca="1">IF(ROWS($1:8)&gt;COUNT(Dong4),"",OFFSET(TH!E$1,SMALL(Dong4,ROWS($1:8)),))</f>
        <v/>
      </c>
      <c r="D23" s="710" t="str">
        <f ca="1">IF(ROWS($1:8)&gt;COUNT(Dong4),"",OFFSET(TH!F$1,SMALL(Dong4,ROWS($1:8)),))</f>
        <v/>
      </c>
      <c r="E23" s="683" t="str">
        <f ca="1">IF(ROWS($1:8)&gt;COUNT(Dong4),"",IF(LEFT(OFFSET(TH!M$1,SMALL(Dong4,ROWS($1:8)),),3)="341",OFFSET(TH!L$1,SMALL(Dong4,ROWS($1:8)),),OFFSET(TH!M$1,SMALL(Dong4,ROWS($1:8)),)))</f>
        <v/>
      </c>
      <c r="F23" s="711" t="str">
        <f ca="1">IF(ROWS($1:8)&gt;COUNT(Dong4),"",IF(LEFT(OFFSET(TH!L$1,SMALL(Dong4,ROWS($1:8)),),3)="341",OFFSET(TH!K$1,SMALL(Dong4,ROWS($1:8)),),0))</f>
        <v/>
      </c>
      <c r="G23" s="711" t="str">
        <f ca="1">IF(ROWS($1:8)&gt;COUNT(Dong4),"",IF(LEFT(OFFSET(TH!M$1,SMALL(Dong4,ROWS($1:8)),),3)="341",OFFSET(TH!K$1,SMALL(Dong4,ROWS($1:8)),),0))</f>
        <v/>
      </c>
      <c r="H23" s="681">
        <f t="shared" ca="1" si="0"/>
        <v>0</v>
      </c>
      <c r="I23" s="681">
        <f t="shared" ca="1" si="1"/>
        <v>0</v>
      </c>
    </row>
    <row r="24" spans="1:9" s="712" customFormat="1" ht="19.5" customHeight="1">
      <c r="A24" s="709" t="str">
        <f ca="1">IF(ROWS($1:9)&gt;COUNT(Dong4),"",OFFSET(TH!C$1,SMALL(Dong4,ROWS($1:9)),))</f>
        <v/>
      </c>
      <c r="B24" s="683" t="str">
        <f ca="1">IF(ROWS($1:9)&gt;COUNT(Dong4),"",OFFSET(TH!D$1,SMALL(Dong4,ROWS($1:9)),))</f>
        <v/>
      </c>
      <c r="C24" s="683" t="str">
        <f ca="1">IF(ROWS($1:9)&gt;COUNT(Dong4),"",OFFSET(TH!E$1,SMALL(Dong4,ROWS($1:9)),))</f>
        <v/>
      </c>
      <c r="D24" s="710" t="str">
        <f ca="1">IF(ROWS($1:9)&gt;COUNT(Dong4),"",OFFSET(TH!F$1,SMALL(Dong4,ROWS($1:9)),))</f>
        <v/>
      </c>
      <c r="E24" s="683" t="str">
        <f ca="1">IF(ROWS($1:9)&gt;COUNT(Dong4),"",IF(LEFT(OFFSET(TH!M$1,SMALL(Dong4,ROWS($1:9)),),3)="341",OFFSET(TH!L$1,SMALL(Dong4,ROWS($1:9)),),OFFSET(TH!M$1,SMALL(Dong4,ROWS($1:9)),)))</f>
        <v/>
      </c>
      <c r="F24" s="711" t="str">
        <f ca="1">IF(ROWS($1:9)&gt;COUNT(Dong4),"",IF(LEFT(OFFSET(TH!L$1,SMALL(Dong4,ROWS($1:9)),),3)="341",OFFSET(TH!K$1,SMALL(Dong4,ROWS($1:9)),),0))</f>
        <v/>
      </c>
      <c r="G24" s="711" t="str">
        <f ca="1">IF(ROWS($1:9)&gt;COUNT(Dong4),"",IF(LEFT(OFFSET(TH!M$1,SMALL(Dong4,ROWS($1:9)),),3)="341",OFFSET(TH!K$1,SMALL(Dong4,ROWS($1:9)),),0))</f>
        <v/>
      </c>
      <c r="H24" s="681">
        <f t="shared" ca="1" si="0"/>
        <v>0</v>
      </c>
      <c r="I24" s="681">
        <f t="shared" ca="1" si="1"/>
        <v>0</v>
      </c>
    </row>
    <row r="25" spans="1:9" s="712" customFormat="1" ht="19.5" customHeight="1">
      <c r="A25" s="713"/>
      <c r="B25" s="713"/>
      <c r="C25" s="713"/>
      <c r="D25" s="714"/>
      <c r="E25" s="715"/>
      <c r="F25" s="716"/>
      <c r="G25" s="717"/>
      <c r="H25" s="681"/>
      <c r="I25" s="681"/>
    </row>
    <row r="26" spans="1:9" s="698" customFormat="1" ht="19.5" customHeight="1">
      <c r="A26" s="683"/>
      <c r="B26" s="683"/>
      <c r="C26" s="683"/>
      <c r="D26" s="718" t="s">
        <v>32</v>
      </c>
      <c r="E26" s="719" t="s">
        <v>19</v>
      </c>
      <c r="F26" s="630">
        <f ca="1">SUM(F16:F25)</f>
        <v>22170000</v>
      </c>
      <c r="G26" s="630">
        <f ca="1">SUM(G16:G25)</f>
        <v>266000000</v>
      </c>
      <c r="H26" s="720" t="s">
        <v>19</v>
      </c>
      <c r="I26" s="720" t="s">
        <v>19</v>
      </c>
    </row>
    <row r="27" spans="1:9" s="698" customFormat="1" ht="19.5" customHeight="1">
      <c r="A27" s="721"/>
      <c r="B27" s="721"/>
      <c r="C27" s="721"/>
      <c r="D27" s="722" t="s">
        <v>10</v>
      </c>
      <c r="E27" s="723" t="s">
        <v>19</v>
      </c>
      <c r="F27" s="723" t="s">
        <v>19</v>
      </c>
      <c r="G27" s="723" t="s">
        <v>19</v>
      </c>
      <c r="H27" s="724">
        <f ca="1">MAX(H15+F26-I15-G26,0)</f>
        <v>0</v>
      </c>
      <c r="I27" s="724">
        <f ca="1">MAX(I15+G26-H15-F26,0)</f>
        <v>243830000</v>
      </c>
    </row>
    <row r="28" spans="1:9" s="698" customFormat="1">
      <c r="E28" s="699"/>
    </row>
    <row r="29" spans="1:9" s="698" customFormat="1">
      <c r="A29" s="725" t="s">
        <v>894</v>
      </c>
      <c r="E29" s="699"/>
    </row>
    <row r="30" spans="1:9" s="698" customFormat="1">
      <c r="A30" s="725" t="str">
        <f>"- Ngày mở sổ: "&amp; TEXT(VLOOKUP($E$9,'341'!$B$4:$I$10,2,0),"dd/MM/yy")</f>
        <v>- Ngày mở sổ: 28/02/17</v>
      </c>
      <c r="E30" s="699"/>
    </row>
    <row r="31" spans="1:9" s="698" customFormat="1">
      <c r="E31" s="699"/>
      <c r="H31" s="699" t="s">
        <v>895</v>
      </c>
    </row>
    <row r="32" spans="1:9" s="698" customFormat="1">
      <c r="C32" s="699" t="s">
        <v>11</v>
      </c>
      <c r="E32" s="699"/>
      <c r="H32" s="699" t="s">
        <v>12</v>
      </c>
    </row>
    <row r="33" spans="2:8" s="698" customFormat="1">
      <c r="C33" s="699" t="s">
        <v>13</v>
      </c>
      <c r="E33" s="699"/>
      <c r="H33" s="699" t="s">
        <v>13</v>
      </c>
    </row>
    <row r="34" spans="2:8" s="698" customFormat="1">
      <c r="E34" s="699"/>
    </row>
    <row r="35" spans="2:8" s="698" customFormat="1">
      <c r="E35" s="699"/>
    </row>
    <row r="36" spans="2:8" s="726" customFormat="1"/>
    <row r="37" spans="2:8" s="726" customFormat="1"/>
    <row r="38" spans="2:8" s="726" customFormat="1"/>
    <row r="39" spans="2:8" s="726" customFormat="1"/>
    <row r="40" spans="2:8" s="726" customFormat="1" ht="15">
      <c r="B40" s="727"/>
      <c r="C40" s="728" t="s">
        <v>896</v>
      </c>
      <c r="D40" s="727"/>
    </row>
    <row r="41" spans="2:8" s="726" customFormat="1"/>
    <row r="42" spans="2:8" s="726" customFormat="1"/>
    <row r="43" spans="2:8" s="726" customFormat="1"/>
    <row r="44" spans="2:8" s="726" customFormat="1"/>
    <row r="45" spans="2:8" s="726" customFormat="1"/>
    <row r="46" spans="2:8" s="726" customFormat="1"/>
    <row r="47" spans="2:8" s="726" customFormat="1"/>
    <row r="48" spans="2:8" s="726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380"/>
  <sheetViews>
    <sheetView topLeftCell="A8" zoomScale="90" zoomScaleNormal="90" workbookViewId="0">
      <pane ySplit="4" topLeftCell="A145" activePane="bottomLeft" state="frozen"/>
      <selection activeCell="A8" sqref="A8"/>
      <selection pane="bottomLeft" activeCell="M358" sqref="M35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5" t="s">
        <v>165</v>
      </c>
      <c r="H1" s="795"/>
      <c r="I1" s="795"/>
      <c r="J1" s="795"/>
      <c r="K1" s="795"/>
      <c r="L1" s="251"/>
      <c r="M1" s="210"/>
    </row>
    <row r="2" spans="1:15" s="130" customFormat="1" ht="14.25" customHeight="1">
      <c r="A2" s="859" t="str">
        <f>TH!$A$2</f>
        <v>Địa chỉ: Thửa đất số 144, tờ bản đồ số 12TĐH.1, tổ 1, khu phố Đông Tác, Phường Tân Đông Hiệp, Thị Xã Dĩ An, Tỉnh Bình Dương, Việt Nam</v>
      </c>
      <c r="B2" s="859"/>
      <c r="C2" s="859"/>
      <c r="D2" s="859"/>
      <c r="E2" s="859"/>
      <c r="F2" s="859"/>
      <c r="G2" s="79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6"/>
      <c r="I2" s="796"/>
      <c r="J2" s="796"/>
      <c r="K2" s="796"/>
      <c r="L2" s="4"/>
      <c r="M2" s="210"/>
    </row>
    <row r="3" spans="1:15" s="130" customFormat="1" ht="14.25" customHeight="1">
      <c r="A3" s="859"/>
      <c r="B3" s="859"/>
      <c r="C3" s="859"/>
      <c r="D3" s="859"/>
      <c r="E3" s="859"/>
      <c r="F3" s="859"/>
      <c r="G3" s="796"/>
      <c r="H3" s="796"/>
      <c r="I3" s="796"/>
      <c r="J3" s="796"/>
      <c r="K3" s="796"/>
      <c r="L3" s="264"/>
      <c r="M3" s="210"/>
    </row>
    <row r="4" spans="1:15" s="95" customFormat="1" ht="50.25" customHeight="1">
      <c r="A4" s="858" t="s">
        <v>166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M4" s="211"/>
    </row>
    <row r="5" spans="1:15" s="95" customFormat="1" ht="15" customHeight="1">
      <c r="A5" s="857" t="s">
        <v>499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M5" s="211"/>
    </row>
    <row r="6" spans="1:15" s="95" customFormat="1" ht="12.75" hidden="1" customHeight="1">
      <c r="A6" s="857" t="s">
        <v>167</v>
      </c>
      <c r="B6" s="857"/>
      <c r="C6" s="857"/>
      <c r="D6" s="857"/>
      <c r="E6" s="857"/>
      <c r="F6" s="857"/>
      <c r="G6" s="857"/>
      <c r="H6" s="857"/>
      <c r="I6" s="857"/>
      <c r="J6" s="857"/>
      <c r="K6" s="857"/>
      <c r="M6" s="211"/>
    </row>
    <row r="7" spans="1:15" ht="24" hidden="1" customHeight="1">
      <c r="B7" s="866" t="s">
        <v>168</v>
      </c>
      <c r="C7" s="866"/>
      <c r="D7" s="866"/>
      <c r="E7" s="866"/>
      <c r="F7" s="866"/>
      <c r="G7" s="866"/>
      <c r="H7" s="866"/>
      <c r="I7" s="866"/>
      <c r="J7" s="866"/>
      <c r="K7" s="866"/>
    </row>
    <row r="8" spans="1:15" ht="20.25" customHeight="1">
      <c r="A8" s="860" t="s">
        <v>33</v>
      </c>
      <c r="B8" s="861" t="s">
        <v>169</v>
      </c>
      <c r="C8" s="862" t="s">
        <v>170</v>
      </c>
      <c r="D8" s="864" t="s">
        <v>137</v>
      </c>
      <c r="E8" s="864"/>
      <c r="F8" s="864"/>
      <c r="G8" s="864"/>
      <c r="H8" s="864"/>
      <c r="I8" s="864"/>
      <c r="J8" s="864"/>
      <c r="K8" s="864"/>
    </row>
    <row r="9" spans="1:15" ht="20.25" customHeight="1">
      <c r="A9" s="860"/>
      <c r="B9" s="861"/>
      <c r="C9" s="863"/>
      <c r="D9" s="864" t="s">
        <v>171</v>
      </c>
      <c r="E9" s="864"/>
      <c r="F9" s="865" t="s">
        <v>172</v>
      </c>
      <c r="G9" s="865"/>
      <c r="H9" s="865" t="s">
        <v>173</v>
      </c>
      <c r="I9" s="865"/>
      <c r="J9" s="865" t="s">
        <v>174</v>
      </c>
      <c r="K9" s="865"/>
    </row>
    <row r="10" spans="1:15" ht="20.25" hidden="1" customHeight="1">
      <c r="A10" s="860"/>
      <c r="B10" s="861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13268</v>
      </c>
      <c r="I12" s="273">
        <f t="array" ref="I12">SUM(IF("156"&amp;B12=KHC&amp;MH,TH))</f>
        <v>231730885</v>
      </c>
      <c r="J12" s="273">
        <f t="shared" ref="J12:J75" si="1">D12+F12-H12</f>
        <v>4559</v>
      </c>
      <c r="K12" s="273">
        <f t="shared" ref="K12:K75" si="2">E12+G12-I12</f>
        <v>46835455</v>
      </c>
      <c r="L12" s="211"/>
    </row>
    <row r="13" spans="1:15" ht="19.5" hidden="1" customHeight="1">
      <c r="A13" s="270">
        <f t="shared" si="0"/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hidden="1" customHeight="1">
      <c r="A14" s="270">
        <f t="shared" si="0"/>
        <v>3</v>
      </c>
      <c r="B14" s="275" t="s">
        <v>556</v>
      </c>
      <c r="C14" s="272"/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322853626</v>
      </c>
      <c r="H14" s="273">
        <f t="array" ref="H14">SUM(IF("156"&amp;B14=KHC&amp;MH,SL))</f>
        <v>23531</v>
      </c>
      <c r="I14" s="273">
        <f t="array" ref="I14">SUM(IF("156"&amp;B14=KHC&amp;MH,TH))</f>
        <v>275857126</v>
      </c>
      <c r="J14" s="273">
        <f t="shared" si="1"/>
        <v>5700</v>
      </c>
      <c r="K14" s="273">
        <f t="shared" si="2"/>
        <v>46996500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hidden="1" customHeight="1">
      <c r="A16" s="270">
        <f t="shared" si="0"/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24</v>
      </c>
      <c r="I16" s="273">
        <f t="array" ref="I16">SUM(IF("156"&amp;B16=KHC&amp;MH,TH))</f>
        <v>1158492</v>
      </c>
      <c r="J16" s="273">
        <f t="shared" si="1"/>
        <v>88</v>
      </c>
      <c r="K16" s="273">
        <f t="shared" si="2"/>
        <v>4247803</v>
      </c>
      <c r="L16" s="211"/>
    </row>
    <row r="17" spans="1:15" ht="19.5" hidden="1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 t="shared" si="1"/>
        <v>144</v>
      </c>
      <c r="K17" s="273">
        <f t="shared" si="2"/>
        <v>1317744</v>
      </c>
      <c r="L17" s="211"/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/>
    </row>
    <row r="19" spans="1:15" ht="19.5" hidden="1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 t="shared" si="1"/>
        <v>124</v>
      </c>
      <c r="K19" s="273">
        <f t="shared" si="2"/>
        <v>1890504</v>
      </c>
      <c r="L19" s="211"/>
    </row>
    <row r="20" spans="1:15" ht="19.5" hidden="1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0</v>
      </c>
      <c r="I20" s="273">
        <f t="array" ref="I20">SUM(IF("156"&amp;B20=KHC&amp;MH,TH))</f>
        <v>0</v>
      </c>
      <c r="J20" s="273">
        <f t="shared" si="1"/>
        <v>400</v>
      </c>
      <c r="K20" s="273">
        <f t="shared" si="2"/>
        <v>7286400</v>
      </c>
      <c r="L20" s="211"/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/>
    </row>
    <row r="22" spans="1:15" ht="19.5" hidden="1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0</v>
      </c>
      <c r="I22" s="273">
        <f t="array" ref="I22">SUM(IF("156"&amp;B22=KHC&amp;MH,TH))</f>
        <v>0</v>
      </c>
      <c r="J22" s="273">
        <f t="shared" si="1"/>
        <v>183</v>
      </c>
      <c r="K22" s="273">
        <f t="shared" si="2"/>
        <v>5811165</v>
      </c>
      <c r="L22" s="211"/>
    </row>
    <row r="23" spans="1:15" ht="19.5" hidden="1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0</v>
      </c>
      <c r="I23" s="273">
        <f t="array" ref="I23">SUM(IF("156"&amp;B23=KHC&amp;MH,TH))</f>
        <v>0</v>
      </c>
      <c r="J23" s="273">
        <f t="shared" si="1"/>
        <v>123</v>
      </c>
      <c r="K23" s="273">
        <f t="shared" si="2"/>
        <v>3092958</v>
      </c>
      <c r="L23" s="211"/>
    </row>
    <row r="24" spans="1:15" ht="19.5" hidden="1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hidden="1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 t="shared" si="1"/>
        <v>49</v>
      </c>
      <c r="K25" s="273">
        <f t="shared" si="2"/>
        <v>892584</v>
      </c>
      <c r="L25" s="211"/>
    </row>
    <row r="26" spans="1:15" ht="19.5" hidden="1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hidden="1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hidden="1" customHeight="1">
      <c r="A30" s="270">
        <f t="shared" si="0"/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0</v>
      </c>
      <c r="I30" s="273">
        <f t="array" ref="I30">SUM(IF("156"&amp;B30=KHC&amp;MH,TH))</f>
        <v>0</v>
      </c>
      <c r="J30" s="273">
        <f t="shared" si="1"/>
        <v>500</v>
      </c>
      <c r="K30" s="273">
        <f t="shared" si="2"/>
        <v>7760000</v>
      </c>
      <c r="L30" s="211"/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/>
    </row>
    <row r="32" spans="1:15" ht="19.5" hidden="1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110</v>
      </c>
      <c r="I32" s="273">
        <f t="array" ref="I32">SUM(IF("156"&amp;B32=KHC&amp;MH,TH))</f>
        <v>2258520</v>
      </c>
      <c r="J32" s="273">
        <f t="shared" si="1"/>
        <v>85</v>
      </c>
      <c r="K32" s="273">
        <f t="shared" si="2"/>
        <v>1745220</v>
      </c>
      <c r="L32" s="211"/>
    </row>
    <row r="33" spans="1:12" ht="19.5" hidden="1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 t="shared" si="1"/>
        <v>147</v>
      </c>
      <c r="K33" s="273">
        <f t="shared" si="2"/>
        <v>2427264</v>
      </c>
      <c r="L33" s="211"/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38</v>
      </c>
      <c r="I34" s="273">
        <f t="array" ref="I34">SUM(IF("156"&amp;B34=KHC&amp;MH,TH))</f>
        <v>972572</v>
      </c>
      <c r="J34" s="273">
        <f t="shared" si="1"/>
        <v>76</v>
      </c>
      <c r="K34" s="273">
        <f t="shared" si="2"/>
        <v>1945144</v>
      </c>
      <c r="L34" s="211"/>
    </row>
    <row r="35" spans="1:12" ht="19.5" hidden="1" customHeight="1">
      <c r="A35" s="270">
        <f t="shared" si="0"/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0</v>
      </c>
      <c r="I35" s="273">
        <f t="array" ref="I35">SUM(IF("156"&amp;B35=KHC&amp;MH,TH))</f>
        <v>0</v>
      </c>
      <c r="J35" s="273">
        <f t="shared" si="1"/>
        <v>500</v>
      </c>
      <c r="K35" s="273">
        <f t="shared" si="2"/>
        <v>8487500</v>
      </c>
      <c r="L35" s="211"/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/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/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/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/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/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/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/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/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/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/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/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/>
    </row>
    <row r="48" spans="1:12" ht="19.5" hidden="1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50</v>
      </c>
      <c r="I48" s="273">
        <f t="array" ref="I48">SUM(IF("156"&amp;B48=KHC&amp;MH,TH))</f>
        <v>1386450</v>
      </c>
      <c r="J48" s="273">
        <f t="shared" si="1"/>
        <v>201</v>
      </c>
      <c r="K48" s="273">
        <f t="shared" si="2"/>
        <v>5573529</v>
      </c>
      <c r="L48" s="211"/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/>
    </row>
    <row r="50" spans="1:15" ht="19.5" hidden="1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50</v>
      </c>
      <c r="I50" s="273">
        <f t="array" ref="I50">SUM(IF("156"&amp;B50=KHC&amp;MH,TH))</f>
        <v>2224200</v>
      </c>
      <c r="J50" s="273">
        <f t="shared" si="1"/>
        <v>150</v>
      </c>
      <c r="K50" s="273">
        <f t="shared" si="2"/>
        <v>6672600</v>
      </c>
      <c r="L50" s="211"/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/>
    </row>
    <row r="52" spans="1:15" ht="19.5" hidden="1" customHeight="1">
      <c r="A52" s="270">
        <f t="shared" si="0"/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/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/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/>
    </row>
    <row r="55" spans="1:15" ht="19.5" customHeight="1">
      <c r="A55" s="270">
        <f t="shared" si="0"/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250</v>
      </c>
      <c r="K55" s="273">
        <f t="shared" si="2"/>
        <v>6835500</v>
      </c>
      <c r="L55" s="211"/>
    </row>
    <row r="56" spans="1:15" ht="19.5" customHeight="1">
      <c r="A56" s="270">
        <f t="shared" si="0"/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125</v>
      </c>
      <c r="K56" s="273">
        <f t="shared" si="2"/>
        <v>3559500</v>
      </c>
      <c r="L56" s="211"/>
    </row>
    <row r="57" spans="1:15" ht="19.5" hidden="1" customHeight="1">
      <c r="A57" s="270">
        <f t="shared" si="0"/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 t="shared" si="1"/>
        <v>130</v>
      </c>
      <c r="K57" s="273">
        <f t="shared" si="2"/>
        <v>1906060</v>
      </c>
      <c r="L57" s="211"/>
    </row>
    <row r="58" spans="1:15" ht="19.5" customHeight="1">
      <c r="A58" s="270">
        <f t="shared" si="0"/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 t="shared" si="1"/>
        <v>200</v>
      </c>
      <c r="K58" s="273">
        <f t="shared" si="2"/>
        <v>3479400</v>
      </c>
      <c r="L58" s="211"/>
    </row>
    <row r="59" spans="1:15" ht="19.5" hidden="1" customHeight="1">
      <c r="A59" s="270">
        <f t="shared" si="0"/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 t="shared" si="1"/>
        <v>0</v>
      </c>
      <c r="K59" s="273">
        <f t="shared" si="2"/>
        <v>0</v>
      </c>
      <c r="L59" s="211"/>
    </row>
    <row r="60" spans="1:15" ht="19.5" customHeight="1">
      <c r="A60" s="270">
        <f t="shared" si="0"/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250</v>
      </c>
      <c r="K60" s="273">
        <f t="shared" si="2"/>
        <v>2470500</v>
      </c>
      <c r="L60" s="211"/>
    </row>
    <row r="61" spans="1:15" ht="19.5" customHeight="1">
      <c r="A61" s="270">
        <f t="shared" si="0"/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1599750</v>
      </c>
      <c r="L61" s="211"/>
    </row>
    <row r="62" spans="1:15" ht="19.5" customHeight="1">
      <c r="A62" s="270">
        <f t="shared" si="0"/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1644250</v>
      </c>
      <c r="L62" s="211"/>
    </row>
    <row r="63" spans="1:15" ht="19.5" customHeight="1">
      <c r="A63" s="270">
        <f t="shared" si="0"/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1554000</v>
      </c>
      <c r="L63" s="211"/>
      <c r="N63" s="274"/>
      <c r="O63" s="274"/>
    </row>
    <row r="64" spans="1:15" ht="19.5" customHeight="1">
      <c r="A64" s="270">
        <f t="shared" si="0"/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130</v>
      </c>
      <c r="K64" s="273">
        <f t="shared" si="2"/>
        <v>1740830</v>
      </c>
      <c r="L64" s="211"/>
    </row>
    <row r="65" spans="1:12" ht="19.5" customHeight="1">
      <c r="A65" s="270">
        <f t="shared" si="0"/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36</v>
      </c>
      <c r="K65" s="273">
        <f t="shared" si="2"/>
        <v>671832</v>
      </c>
      <c r="L65" s="211"/>
    </row>
    <row r="66" spans="1:12" ht="19.5" customHeight="1">
      <c r="A66" s="270">
        <f t="shared" si="0"/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35</v>
      </c>
      <c r="K66" s="273">
        <f t="shared" si="2"/>
        <v>677250</v>
      </c>
      <c r="L66" s="211"/>
    </row>
    <row r="67" spans="1:12" ht="19.5" customHeight="1">
      <c r="A67" s="270">
        <f t="shared" si="0"/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150</v>
      </c>
      <c r="K67" s="273">
        <f t="shared" si="2"/>
        <v>3175200</v>
      </c>
      <c r="L67" s="211"/>
    </row>
    <row r="68" spans="1:12" ht="19.5" customHeight="1">
      <c r="A68" s="270">
        <f t="shared" si="0"/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25</v>
      </c>
      <c r="K68" s="273">
        <f t="shared" si="2"/>
        <v>677250</v>
      </c>
      <c r="L68" s="211"/>
    </row>
    <row r="69" spans="1:12" ht="19.5" customHeight="1">
      <c r="A69" s="270">
        <f t="shared" si="0"/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50</v>
      </c>
      <c r="K69" s="273">
        <f t="shared" si="2"/>
        <v>1154200</v>
      </c>
      <c r="L69" s="211"/>
    </row>
    <row r="70" spans="1:12" ht="19.5" customHeight="1">
      <c r="A70" s="270">
        <f t="shared" si="0"/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34</v>
      </c>
      <c r="K70" s="273">
        <f t="shared" si="2"/>
        <v>1046520</v>
      </c>
      <c r="L70" s="211"/>
    </row>
    <row r="71" spans="1:12" ht="19.5" customHeight="1">
      <c r="A71" s="270">
        <f t="shared" si="0"/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152</v>
      </c>
      <c r="K71" s="273">
        <f t="shared" si="2"/>
        <v>3857760</v>
      </c>
      <c r="L71" s="211"/>
    </row>
    <row r="72" spans="1:12" ht="19.5" customHeight="1">
      <c r="A72" s="270">
        <f t="shared" si="0"/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120</v>
      </c>
      <c r="K72" s="273">
        <f t="shared" si="2"/>
        <v>3058560</v>
      </c>
      <c r="L72" s="211"/>
    </row>
    <row r="73" spans="1:12" ht="19.5" customHeight="1">
      <c r="A73" s="270">
        <f t="shared" si="0"/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114</v>
      </c>
      <c r="K73" s="273">
        <f t="shared" si="2"/>
        <v>2942568</v>
      </c>
      <c r="L73" s="211"/>
    </row>
    <row r="74" spans="1:12" ht="19.5" customHeight="1">
      <c r="A74" s="270">
        <f t="shared" si="0"/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42</v>
      </c>
      <c r="K74" s="273">
        <f t="shared" si="2"/>
        <v>1106784</v>
      </c>
      <c r="L74" s="211"/>
    </row>
    <row r="75" spans="1:12" ht="19.5" customHeight="1">
      <c r="A75" s="270">
        <f t="shared" si="0"/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20</v>
      </c>
      <c r="K75" s="273">
        <f t="shared" si="2"/>
        <v>952260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50</v>
      </c>
      <c r="K76" s="273">
        <f t="shared" ref="K76:K139" si="5">E76+G76-I76</f>
        <v>453400</v>
      </c>
      <c r="L76" s="211"/>
    </row>
    <row r="77" spans="1:12" ht="19.5" customHeight="1">
      <c r="A77" s="270">
        <f t="shared" si="3"/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100</v>
      </c>
      <c r="K77" s="273">
        <f t="shared" si="5"/>
        <v>1391900</v>
      </c>
      <c r="L77" s="211"/>
    </row>
    <row r="78" spans="1:12" ht="19.5" customHeight="1">
      <c r="A78" s="270">
        <f t="shared" si="3"/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1413000</v>
      </c>
      <c r="L78" s="211"/>
    </row>
    <row r="79" spans="1:12" ht="19.5" customHeight="1">
      <c r="A79" s="270">
        <f t="shared" si="3"/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125</v>
      </c>
      <c r="K79" s="273">
        <f t="shared" si="5"/>
        <v>1491875</v>
      </c>
      <c r="L79" s="211"/>
    </row>
    <row r="80" spans="1:12" ht="19.5" customHeight="1">
      <c r="A80" s="270">
        <f t="shared" si="3"/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35</v>
      </c>
      <c r="K80" s="273">
        <f t="shared" si="5"/>
        <v>662515</v>
      </c>
      <c r="L80" s="211"/>
    </row>
    <row r="81" spans="1:12" ht="19.5" customHeight="1">
      <c r="A81" s="270">
        <f t="shared" si="3"/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48</v>
      </c>
      <c r="K81" s="273">
        <f t="shared" si="5"/>
        <v>921360</v>
      </c>
      <c r="L81" s="211"/>
    </row>
    <row r="82" spans="1:12" ht="19.5" customHeight="1">
      <c r="A82" s="270">
        <f t="shared" si="3"/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32</v>
      </c>
      <c r="K82" s="273">
        <f t="shared" si="5"/>
        <v>907360</v>
      </c>
      <c r="L82" s="211"/>
    </row>
    <row r="83" spans="1:12" ht="19.5" customHeight="1">
      <c r="A83" s="270">
        <f t="shared" si="3"/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4"/>
        <v>52</v>
      </c>
      <c r="K83" s="273">
        <f t="shared" si="5"/>
        <v>1120210</v>
      </c>
      <c r="L83" s="211"/>
    </row>
    <row r="84" spans="1:12" ht="19.5" customHeight="1">
      <c r="A84" s="270">
        <f t="shared" si="3"/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108</v>
      </c>
      <c r="K84" s="273">
        <f t="shared" si="5"/>
        <v>2390607</v>
      </c>
      <c r="L84" s="211"/>
    </row>
    <row r="85" spans="1:12" ht="19.5" customHeight="1">
      <c r="A85" s="270">
        <f t="shared" si="3"/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57</v>
      </c>
      <c r="K85" s="273">
        <f t="shared" si="5"/>
        <v>1747563</v>
      </c>
      <c r="L85" s="211"/>
    </row>
    <row r="86" spans="1:12" ht="19.5" customHeight="1">
      <c r="A86" s="270">
        <f t="shared" si="3"/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4"/>
        <v>35</v>
      </c>
      <c r="K86" s="273">
        <f t="shared" si="5"/>
        <v>1087205</v>
      </c>
      <c r="L86" s="211"/>
    </row>
    <row r="87" spans="1:12" ht="19.5" customHeight="1">
      <c r="A87" s="270">
        <f t="shared" si="3"/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4"/>
        <v>40</v>
      </c>
      <c r="K87" s="273">
        <f t="shared" si="5"/>
        <v>1133460</v>
      </c>
      <c r="L87" s="211"/>
    </row>
    <row r="88" spans="1:12" ht="19.5" customHeight="1">
      <c r="A88" s="270">
        <f t="shared" si="3"/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4"/>
        <v>70</v>
      </c>
      <c r="K88" s="273">
        <f t="shared" si="5"/>
        <v>2007915</v>
      </c>
      <c r="L88" s="211"/>
    </row>
    <row r="89" spans="1:12" ht="19.5" customHeight="1">
      <c r="A89" s="270">
        <f t="shared" si="3"/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4"/>
        <v>46</v>
      </c>
      <c r="K89" s="273">
        <f t="shared" si="5"/>
        <v>2280312</v>
      </c>
      <c r="L89" s="211"/>
    </row>
    <row r="90" spans="1:12" ht="19.5" customHeight="1">
      <c r="A90" s="270">
        <f t="shared" si="3"/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74</v>
      </c>
      <c r="K90" s="273">
        <f t="shared" si="5"/>
        <v>3993114</v>
      </c>
      <c r="L90" s="211"/>
    </row>
    <row r="91" spans="1:12" ht="19.5" customHeight="1">
      <c r="A91" s="270">
        <f t="shared" si="3"/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50</v>
      </c>
      <c r="K91" s="273">
        <f t="shared" si="5"/>
        <v>662650</v>
      </c>
      <c r="L91" s="211"/>
    </row>
    <row r="92" spans="1:12" ht="19.5" customHeight="1">
      <c r="A92" s="270">
        <f t="shared" si="3"/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33</v>
      </c>
      <c r="K92" s="273">
        <f t="shared" si="5"/>
        <v>708378</v>
      </c>
      <c r="L92" s="211"/>
    </row>
    <row r="93" spans="1:12" ht="19.5" customHeight="1">
      <c r="A93" s="270">
        <f t="shared" si="3"/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124</v>
      </c>
      <c r="K93" s="273">
        <f t="shared" si="5"/>
        <v>2927480</v>
      </c>
      <c r="L93" s="211"/>
    </row>
    <row r="94" spans="1:12" ht="19.5" customHeight="1">
      <c r="A94" s="270">
        <f t="shared" si="3"/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80</v>
      </c>
      <c r="K94" s="273">
        <f t="shared" si="5"/>
        <v>1990680</v>
      </c>
      <c r="L94" s="211"/>
    </row>
    <row r="95" spans="1:12" ht="19.5" customHeight="1">
      <c r="A95" s="270">
        <f t="shared" si="3"/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20</v>
      </c>
      <c r="K95" s="273">
        <f t="shared" si="5"/>
        <v>688000</v>
      </c>
      <c r="L95" s="211"/>
    </row>
    <row r="96" spans="1:12" ht="19.5" customHeight="1">
      <c r="A96" s="270">
        <f t="shared" si="3"/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26</v>
      </c>
      <c r="K96" s="273">
        <f t="shared" si="5"/>
        <v>947232</v>
      </c>
      <c r="L96" s="211"/>
    </row>
    <row r="97" spans="1:15" ht="19.5" customHeight="1">
      <c r="A97" s="270">
        <f t="shared" si="3"/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200</v>
      </c>
      <c r="K97" s="273">
        <f t="shared" si="5"/>
        <v>5524200</v>
      </c>
      <c r="L97" s="211"/>
    </row>
    <row r="98" spans="1:15" ht="19.5" customHeight="1">
      <c r="A98" s="270">
        <f t="shared" si="3"/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4"/>
        <v>50</v>
      </c>
      <c r="K98" s="273">
        <f t="shared" si="5"/>
        <v>1467200</v>
      </c>
      <c r="L98" s="211"/>
      <c r="N98" s="274"/>
      <c r="O98" s="274"/>
    </row>
    <row r="99" spans="1:15" ht="19.5" customHeight="1">
      <c r="A99" s="270">
        <f t="shared" si="3"/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4"/>
        <v>24</v>
      </c>
      <c r="K99" s="273">
        <f t="shared" si="5"/>
        <v>769656</v>
      </c>
      <c r="L99" s="211"/>
    </row>
    <row r="100" spans="1:15" ht="19.5" customHeight="1">
      <c r="A100" s="270">
        <f t="shared" si="3"/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40</v>
      </c>
      <c r="K100" s="273">
        <f t="shared" si="5"/>
        <v>1315800</v>
      </c>
      <c r="L100" s="211"/>
    </row>
    <row r="101" spans="1:15" ht="19.5" customHeight="1">
      <c r="A101" s="270">
        <f t="shared" si="3"/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168</v>
      </c>
      <c r="K101" s="273">
        <f t="shared" si="5"/>
        <v>3655176</v>
      </c>
      <c r="L101" s="211"/>
    </row>
    <row r="102" spans="1:15" ht="19.5" customHeight="1">
      <c r="A102" s="270">
        <f t="shared" si="3"/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30</v>
      </c>
      <c r="K102" s="273">
        <f t="shared" si="5"/>
        <v>780720</v>
      </c>
      <c r="L102" s="211"/>
    </row>
    <row r="103" spans="1:15" ht="19.5" customHeight="1">
      <c r="A103" s="270">
        <f t="shared" si="3"/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4"/>
        <v>38</v>
      </c>
      <c r="K103" s="273">
        <f t="shared" si="5"/>
        <v>1000008</v>
      </c>
      <c r="L103" s="211"/>
    </row>
    <row r="104" spans="1:15" ht="19.5" customHeight="1">
      <c r="A104" s="270">
        <f t="shared" si="3"/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48</v>
      </c>
      <c r="K104" s="273">
        <f t="shared" si="5"/>
        <v>1245528</v>
      </c>
      <c r="L104" s="211"/>
    </row>
    <row r="105" spans="1:15" ht="19.5" customHeight="1">
      <c r="A105" s="270">
        <f t="shared" si="3"/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50</v>
      </c>
      <c r="K105" s="273">
        <f t="shared" si="5"/>
        <v>1309675</v>
      </c>
      <c r="L105" s="211"/>
    </row>
    <row r="106" spans="1:15" ht="19.5" customHeight="1">
      <c r="A106" s="270">
        <f t="shared" si="3"/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23</v>
      </c>
      <c r="K106" s="273">
        <f t="shared" si="5"/>
        <v>753227</v>
      </c>
      <c r="L106" s="211"/>
    </row>
    <row r="107" spans="1:15" ht="19.5" customHeight="1">
      <c r="A107" s="270">
        <f t="shared" si="3"/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40</v>
      </c>
      <c r="K107" s="273">
        <f t="shared" si="5"/>
        <v>1333360</v>
      </c>
      <c r="L107" s="211"/>
    </row>
    <row r="108" spans="1:15" ht="19.5" hidden="1" customHeight="1">
      <c r="A108" s="270">
        <f t="shared" si="3"/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10</v>
      </c>
      <c r="I108" s="273">
        <f t="array" ref="I108">SUM(IF("156"&amp;B108=KHC&amp;MH,TH))</f>
        <v>280295</v>
      </c>
      <c r="J108" s="273">
        <f t="shared" si="4"/>
        <v>156</v>
      </c>
      <c r="K108" s="273">
        <f t="shared" si="5"/>
        <v>4372602</v>
      </c>
      <c r="L108" s="211"/>
    </row>
    <row r="109" spans="1:15" ht="19.5" customHeight="1">
      <c r="A109" s="270">
        <f t="shared" si="3"/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4"/>
        <v>20</v>
      </c>
      <c r="K109" s="273">
        <f t="shared" si="5"/>
        <v>736840</v>
      </c>
      <c r="L109" s="211"/>
    </row>
    <row r="110" spans="1:15" ht="19.5" customHeight="1">
      <c r="A110" s="270">
        <f t="shared" si="3"/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21</v>
      </c>
      <c r="K110" s="273">
        <f t="shared" si="5"/>
        <v>997815</v>
      </c>
      <c r="L110" s="211"/>
    </row>
    <row r="111" spans="1:15" ht="19.5" customHeight="1">
      <c r="A111" s="270">
        <f t="shared" si="3"/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21</v>
      </c>
      <c r="K111" s="273">
        <f t="shared" si="5"/>
        <v>1007034</v>
      </c>
      <c r="L111" s="211"/>
    </row>
    <row r="112" spans="1:15" ht="19.5" customHeight="1">
      <c r="A112" s="270">
        <f t="shared" si="3"/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182</v>
      </c>
      <c r="K112" s="273">
        <f t="shared" si="5"/>
        <v>3880733</v>
      </c>
      <c r="L112" s="211"/>
    </row>
    <row r="113" spans="1:15" ht="19.5" customHeight="1">
      <c r="A113" s="270">
        <f t="shared" si="3"/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167</v>
      </c>
      <c r="K113" s="273">
        <f t="shared" si="5"/>
        <v>4551084</v>
      </c>
      <c r="L113" s="211"/>
    </row>
    <row r="114" spans="1:15" ht="19.5" customHeight="1">
      <c r="A114" s="270">
        <f t="shared" si="3"/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96</v>
      </c>
      <c r="K114" s="273">
        <f t="shared" si="5"/>
        <v>3849930</v>
      </c>
      <c r="L114" s="211"/>
    </row>
    <row r="115" spans="1:15" ht="19.5" customHeight="1">
      <c r="A115" s="270">
        <f t="shared" si="3"/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99</v>
      </c>
      <c r="K115" s="273">
        <f t="shared" si="5"/>
        <v>4547664</v>
      </c>
      <c r="L115" s="211"/>
    </row>
    <row r="116" spans="1:15" ht="19.5" customHeight="1">
      <c r="A116" s="270">
        <f t="shared" si="3"/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137</v>
      </c>
      <c r="K116" s="273">
        <f t="shared" si="5"/>
        <v>5323409</v>
      </c>
      <c r="L116" s="211"/>
    </row>
    <row r="117" spans="1:15" ht="19.5" customHeight="1">
      <c r="A117" s="270">
        <f t="shared" si="3"/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99</v>
      </c>
      <c r="K117" s="273">
        <f t="shared" si="5"/>
        <v>4597956</v>
      </c>
      <c r="L117" s="211"/>
    </row>
    <row r="118" spans="1:15" ht="19.5" customHeight="1">
      <c r="A118" s="270">
        <f t="shared" si="3"/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3935484</v>
      </c>
      <c r="L118" s="211"/>
    </row>
    <row r="119" spans="1:15" ht="19.5" customHeight="1">
      <c r="A119" s="270">
        <f t="shared" si="3"/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52</v>
      </c>
      <c r="K119" s="273">
        <f t="shared" si="5"/>
        <v>1657838</v>
      </c>
      <c r="L119" s="211"/>
    </row>
    <row r="120" spans="1:15" ht="19.5" customHeight="1">
      <c r="A120" s="270">
        <f t="shared" si="3"/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40</v>
      </c>
      <c r="K120" s="273">
        <f t="shared" si="5"/>
        <v>1280160</v>
      </c>
      <c r="L120" s="211"/>
    </row>
    <row r="121" spans="1:15" ht="19.5" customHeight="1">
      <c r="A121" s="270">
        <f t="shared" si="3"/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137</v>
      </c>
      <c r="K121" s="273">
        <f t="shared" si="5"/>
        <v>5565762</v>
      </c>
      <c r="L121" s="211"/>
    </row>
    <row r="122" spans="1:15" ht="19.5" customHeight="1">
      <c r="A122" s="270">
        <f t="shared" si="3"/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52</v>
      </c>
      <c r="K122" s="273">
        <f t="shared" si="5"/>
        <v>2537964</v>
      </c>
      <c r="L122" s="211"/>
    </row>
    <row r="123" spans="1:15" ht="19.5" customHeight="1">
      <c r="A123" s="270">
        <f t="shared" si="3"/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27</v>
      </c>
      <c r="K123" s="273">
        <f t="shared" si="5"/>
        <v>810837</v>
      </c>
      <c r="L123" s="211"/>
    </row>
    <row r="124" spans="1:15" ht="19.5" customHeight="1">
      <c r="A124" s="270">
        <f t="shared" si="3"/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4"/>
        <v>30</v>
      </c>
      <c r="K124" s="273">
        <f t="shared" si="5"/>
        <v>1086690</v>
      </c>
      <c r="L124" s="211"/>
    </row>
    <row r="125" spans="1:15" ht="19.5" customHeight="1">
      <c r="A125" s="270">
        <f t="shared" si="3"/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22</v>
      </c>
      <c r="K125" s="273">
        <f t="shared" si="5"/>
        <v>800316</v>
      </c>
      <c r="L125" s="211"/>
    </row>
    <row r="126" spans="1:15" ht="19.5" customHeight="1">
      <c r="A126" s="270">
        <f t="shared" si="3"/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200</v>
      </c>
      <c r="K126" s="273">
        <f t="shared" si="5"/>
        <v>2899400</v>
      </c>
      <c r="L126" s="211"/>
    </row>
    <row r="127" spans="1:15" ht="19.5" customHeight="1">
      <c r="A127" s="270">
        <f t="shared" si="3"/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80</v>
      </c>
      <c r="K127" s="273">
        <f t="shared" si="5"/>
        <v>1504560</v>
      </c>
      <c r="L127" s="211"/>
    </row>
    <row r="128" spans="1:15" ht="19.5" customHeight="1">
      <c r="A128" s="270">
        <f t="shared" si="3"/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72</v>
      </c>
      <c r="K128" s="273">
        <f t="shared" si="5"/>
        <v>1369116</v>
      </c>
      <c r="L128" s="211"/>
      <c r="N128" s="274"/>
      <c r="O128" s="274"/>
    </row>
    <row r="129" spans="1:12" ht="19.5" customHeight="1">
      <c r="A129" s="270">
        <f t="shared" si="3"/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4"/>
        <v>100</v>
      </c>
      <c r="K129" s="273">
        <f t="shared" si="5"/>
        <v>1293200</v>
      </c>
      <c r="L129" s="211"/>
    </row>
    <row r="130" spans="1:12" ht="19.5" customHeight="1">
      <c r="A130" s="270">
        <f t="shared" si="3"/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40</v>
      </c>
      <c r="K130" s="273">
        <f t="shared" si="5"/>
        <v>1009800</v>
      </c>
      <c r="L130" s="211"/>
    </row>
    <row r="131" spans="1:12" ht="19.5" customHeight="1">
      <c r="A131" s="270">
        <f t="shared" si="3"/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1000</v>
      </c>
      <c r="K131" s="273">
        <f t="shared" si="5"/>
        <v>8265000</v>
      </c>
      <c r="L131" s="211"/>
    </row>
    <row r="132" spans="1:12" ht="19.5" customHeight="1">
      <c r="A132" s="270">
        <f t="shared" si="3"/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34</v>
      </c>
      <c r="K132" s="273">
        <f t="shared" si="5"/>
        <v>991440</v>
      </c>
      <c r="L132" s="211"/>
    </row>
    <row r="133" spans="1:12" ht="19.5" customHeight="1">
      <c r="A133" s="270">
        <f t="shared" si="3"/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120</v>
      </c>
      <c r="K133" s="273">
        <f t="shared" si="5"/>
        <v>5664000</v>
      </c>
      <c r="L133" s="211"/>
    </row>
    <row r="134" spans="1:12" ht="19.5" customHeight="1">
      <c r="A134" s="270">
        <f t="shared" si="3"/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100</v>
      </c>
      <c r="K134" s="273">
        <f t="shared" si="5"/>
        <v>3404100</v>
      </c>
      <c r="L134" s="211"/>
    </row>
    <row r="135" spans="1:12" ht="19.5" customHeight="1">
      <c r="A135" s="270">
        <f t="shared" si="3"/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22</v>
      </c>
      <c r="K135" s="273">
        <f t="shared" si="5"/>
        <v>476454</v>
      </c>
      <c r="L135" s="211"/>
    </row>
    <row r="136" spans="1:12" ht="19.5" customHeight="1">
      <c r="A136" s="270">
        <f t="shared" si="3"/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4"/>
        <v>100</v>
      </c>
      <c r="K136" s="273">
        <f t="shared" si="5"/>
        <v>1836100</v>
      </c>
      <c r="L136" s="211"/>
    </row>
    <row r="137" spans="1:12" ht="19.5" customHeight="1">
      <c r="A137" s="270">
        <f t="shared" si="3"/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36</v>
      </c>
      <c r="K137" s="273">
        <f t="shared" si="5"/>
        <v>905580</v>
      </c>
      <c r="L137" s="211"/>
    </row>
    <row r="138" spans="1:12" ht="19.5" customHeight="1">
      <c r="A138" s="270">
        <f t="shared" si="3"/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30</v>
      </c>
      <c r="K138" s="273">
        <f t="shared" si="5"/>
        <v>1782000</v>
      </c>
      <c r="L138" s="211"/>
    </row>
    <row r="139" spans="1:12" ht="19.5" customHeight="1">
      <c r="A139" s="270">
        <f t="shared" si="3"/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300</v>
      </c>
      <c r="K139" s="273">
        <f t="shared" si="5"/>
        <v>6150000</v>
      </c>
      <c r="L139" s="211"/>
    </row>
    <row r="140" spans="1:12" ht="19.5" customHeight="1">
      <c r="A140" s="270">
        <f t="shared" ref="A140:A203" si="6"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7">D140+F140-H140</f>
        <v>250</v>
      </c>
      <c r="K140" s="273">
        <f t="shared" ref="K140:K203" si="8">E140+G140-I140</f>
        <v>3375000</v>
      </c>
      <c r="L140" s="211"/>
    </row>
    <row r="141" spans="1:12" ht="19.5" customHeight="1">
      <c r="A141" s="270">
        <f t="shared" si="6"/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250</v>
      </c>
      <c r="K141" s="273">
        <f t="shared" si="8"/>
        <v>5088750</v>
      </c>
      <c r="L141" s="211"/>
    </row>
    <row r="142" spans="1:12" ht="19.5" customHeight="1">
      <c r="A142" s="270">
        <f t="shared" si="6"/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259</v>
      </c>
      <c r="K142" s="273">
        <f t="shared" si="8"/>
        <v>3663555</v>
      </c>
      <c r="L142" s="211"/>
    </row>
    <row r="143" spans="1:12" ht="19.5" customHeight="1">
      <c r="A143" s="270">
        <f t="shared" si="6"/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61</v>
      </c>
      <c r="K143" s="273">
        <f t="shared" si="8"/>
        <v>1147959</v>
      </c>
      <c r="L143" s="211"/>
    </row>
    <row r="144" spans="1:12" ht="19.5" customHeight="1">
      <c r="A144" s="270">
        <f t="shared" si="6"/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400</v>
      </c>
      <c r="K144" s="273">
        <f t="shared" si="8"/>
        <v>3705600</v>
      </c>
      <c r="L144" s="211"/>
    </row>
    <row r="145" spans="1:15" ht="19.5" customHeight="1">
      <c r="A145" s="270">
        <f t="shared" si="6"/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260</v>
      </c>
      <c r="K145" s="273">
        <f t="shared" si="8"/>
        <v>2624440</v>
      </c>
      <c r="L145" s="211"/>
    </row>
    <row r="146" spans="1:15" ht="19.5" customHeight="1">
      <c r="A146" s="270">
        <f t="shared" si="6"/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250</v>
      </c>
      <c r="K146" s="273">
        <f t="shared" si="8"/>
        <v>3092250</v>
      </c>
      <c r="L146" s="211"/>
    </row>
    <row r="147" spans="1:15" ht="19.5" customHeight="1">
      <c r="A147" s="270">
        <f t="shared" si="6"/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318</v>
      </c>
      <c r="K147" s="273">
        <f t="shared" si="8"/>
        <v>5662626</v>
      </c>
      <c r="L147" s="211"/>
    </row>
    <row r="148" spans="1:15" ht="19.5" customHeight="1">
      <c r="A148" s="270">
        <f t="shared" si="6"/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140</v>
      </c>
      <c r="K148" s="273">
        <f t="shared" si="8"/>
        <v>4151840</v>
      </c>
      <c r="L148" s="211"/>
      <c r="N148" s="274"/>
      <c r="O148" s="274"/>
    </row>
    <row r="149" spans="1:15" ht="19.5" customHeight="1">
      <c r="A149" s="270">
        <f t="shared" si="6"/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500</v>
      </c>
      <c r="K149" s="273">
        <f t="shared" si="8"/>
        <v>8051000</v>
      </c>
      <c r="L149" s="211"/>
    </row>
    <row r="150" spans="1:15" ht="19.5" hidden="1" customHeight="1">
      <c r="A150" s="270">
        <f t="shared" si="6"/>
        <v>139</v>
      </c>
      <c r="B150" s="613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7"/>
        <v>0</v>
      </c>
      <c r="K150" s="273">
        <f t="shared" si="8"/>
        <v>0</v>
      </c>
      <c r="L150" s="211"/>
    </row>
    <row r="151" spans="1:15" ht="19.5" hidden="1" customHeight="1">
      <c r="A151" s="270">
        <f t="shared" si="6"/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7"/>
        <v>0</v>
      </c>
      <c r="K151" s="273">
        <f t="shared" si="8"/>
        <v>0</v>
      </c>
      <c r="L151" s="211"/>
    </row>
    <row r="152" spans="1:15" ht="19.5" hidden="1" customHeight="1">
      <c r="A152" s="270">
        <f t="shared" si="6"/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7"/>
        <v>0</v>
      </c>
      <c r="K152" s="273">
        <f t="shared" si="8"/>
        <v>0</v>
      </c>
      <c r="L152" s="211"/>
    </row>
    <row r="153" spans="1:15" ht="19.5" hidden="1" customHeight="1">
      <c r="A153" s="270">
        <f t="shared" si="6"/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75096</v>
      </c>
      <c r="H153" s="273">
        <f t="array" ref="H153">SUM(IF("156"&amp;B153=KHC&amp;MH,SL))</f>
        <v>20</v>
      </c>
      <c r="I153" s="273">
        <f t="array" ref="I153">SUM(IF("156"&amp;B153=KHC&amp;MH,TH))</f>
        <v>75096</v>
      </c>
      <c r="J153" s="273">
        <f t="shared" si="7"/>
        <v>0</v>
      </c>
      <c r="K153" s="273">
        <f t="shared" si="8"/>
        <v>0</v>
      </c>
      <c r="L153" s="211"/>
    </row>
    <row r="154" spans="1:15" ht="19.5" hidden="1" customHeight="1">
      <c r="A154" s="270">
        <f t="shared" si="6"/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7"/>
        <v>0</v>
      </c>
      <c r="K154" s="273">
        <f t="shared" si="8"/>
        <v>0</v>
      </c>
      <c r="L154" s="211"/>
    </row>
    <row r="155" spans="1:15" ht="19.5" hidden="1" customHeight="1">
      <c r="A155" s="270">
        <f t="shared" si="6"/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 t="shared" si="7"/>
        <v>0</v>
      </c>
      <c r="K155" s="273">
        <f t="shared" si="8"/>
        <v>0</v>
      </c>
      <c r="L155" s="211"/>
    </row>
    <row r="156" spans="1:15" ht="19.5" hidden="1" customHeight="1">
      <c r="A156" s="270">
        <f t="shared" si="6"/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 t="shared" si="7"/>
        <v>0</v>
      </c>
      <c r="K156" s="273">
        <f t="shared" si="8"/>
        <v>0</v>
      </c>
      <c r="L156" s="211"/>
    </row>
    <row r="157" spans="1:15" ht="19.5" hidden="1" customHeight="1">
      <c r="A157" s="270">
        <f t="shared" si="6"/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3055320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 t="shared" si="7"/>
        <v>0</v>
      </c>
      <c r="K157" s="273">
        <f t="shared" si="8"/>
        <v>0</v>
      </c>
      <c r="L157" s="211"/>
    </row>
    <row r="158" spans="1:15" ht="19.5" hidden="1" customHeight="1">
      <c r="A158" s="270">
        <f t="shared" si="6"/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4</v>
      </c>
      <c r="G158" s="273">
        <f t="array" ref="G158">SUM(IF("156"&amp;B158=KHN&amp;MH,TH))</f>
        <v>640944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 t="shared" si="7"/>
        <v>0</v>
      </c>
      <c r="K158" s="273">
        <f t="shared" si="8"/>
        <v>0</v>
      </c>
      <c r="L158" s="211"/>
    </row>
    <row r="159" spans="1:15" ht="19.5" hidden="1" customHeight="1">
      <c r="A159" s="270">
        <f t="shared" si="6"/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10</v>
      </c>
      <c r="G159" s="273">
        <f t="array" ref="G159">SUM(IF("156"&amp;B159=KHN&amp;MH,TH))</f>
        <v>1036080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 t="shared" si="7"/>
        <v>0</v>
      </c>
      <c r="K159" s="273">
        <f t="shared" si="8"/>
        <v>0</v>
      </c>
      <c r="L159" s="211"/>
    </row>
    <row r="160" spans="1:15" ht="19.5" hidden="1" customHeight="1">
      <c r="A160" s="270">
        <f t="shared" si="6"/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50</v>
      </c>
      <c r="G160" s="273">
        <f t="array" ref="G160">SUM(IF("156"&amp;B160=KHN&amp;MH,TH))</f>
        <v>6719804</v>
      </c>
      <c r="H160" s="273">
        <f t="array" ref="H160">SUM(IF("156"&amp;B160=KHC&amp;MH,SL))</f>
        <v>50</v>
      </c>
      <c r="I160" s="273">
        <f t="array" ref="I160">SUM(IF("156"&amp;B160=KHC&amp;MH,TH))</f>
        <v>6719804</v>
      </c>
      <c r="J160" s="273">
        <f t="shared" si="7"/>
        <v>0</v>
      </c>
      <c r="K160" s="273">
        <f t="shared" si="8"/>
        <v>0</v>
      </c>
      <c r="L160" s="211"/>
    </row>
    <row r="161" spans="1:12" ht="19.5" hidden="1" customHeight="1">
      <c r="A161" s="270">
        <f t="shared" si="6"/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1020</v>
      </c>
      <c r="G161" s="273">
        <f t="array" ref="G161">SUM(IF("156"&amp;B161=KHN&amp;MH,TH))</f>
        <v>18007080</v>
      </c>
      <c r="H161" s="273">
        <f t="array" ref="H161">SUM(IF("156"&amp;B161=KHC&amp;MH,SL))</f>
        <v>1020</v>
      </c>
      <c r="I161" s="273">
        <f t="array" ref="I161">SUM(IF("156"&amp;B161=KHC&amp;MH,TH))</f>
        <v>18007080</v>
      </c>
      <c r="J161" s="273">
        <f t="shared" si="7"/>
        <v>0</v>
      </c>
      <c r="K161" s="273">
        <f t="shared" si="8"/>
        <v>0</v>
      </c>
      <c r="L161" s="211"/>
    </row>
    <row r="162" spans="1:12" ht="19.5" hidden="1" customHeight="1">
      <c r="A162" s="270">
        <f t="shared" si="6"/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6</v>
      </c>
      <c r="G162" s="273">
        <f t="array" ref="G162">SUM(IF("156"&amp;B162=KHN&amp;MH,TH))</f>
        <v>220440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 t="shared" si="7"/>
        <v>0</v>
      </c>
      <c r="K162" s="273">
        <f t="shared" si="8"/>
        <v>0</v>
      </c>
      <c r="L162" s="211"/>
    </row>
    <row r="163" spans="1:12" ht="19.5" hidden="1" customHeight="1">
      <c r="A163" s="270">
        <f t="shared" si="6"/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 t="shared" si="7"/>
        <v>0</v>
      </c>
      <c r="K163" s="273">
        <f t="shared" si="8"/>
        <v>0</v>
      </c>
      <c r="L163" s="211"/>
    </row>
    <row r="164" spans="1:12" ht="19.5" hidden="1" customHeight="1">
      <c r="A164" s="270">
        <f t="shared" si="6"/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12</v>
      </c>
      <c r="G164" s="273">
        <f t="array" ref="G164">SUM(IF("156"&amp;B164=KHN&amp;MH,TH))</f>
        <v>789864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 t="shared" si="7"/>
        <v>0</v>
      </c>
      <c r="K164" s="273">
        <f t="shared" si="8"/>
        <v>0</v>
      </c>
      <c r="L164" s="211"/>
    </row>
    <row r="165" spans="1:12" ht="19.5" hidden="1" customHeight="1">
      <c r="A165" s="270">
        <f t="shared" si="6"/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 t="shared" si="7"/>
        <v>0</v>
      </c>
      <c r="K165" s="273">
        <f t="shared" si="8"/>
        <v>0</v>
      </c>
      <c r="L165" s="211"/>
    </row>
    <row r="166" spans="1:12" ht="19.5" hidden="1" customHeight="1">
      <c r="A166" s="270">
        <f t="shared" si="6"/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45</v>
      </c>
      <c r="G166" s="273">
        <f t="array" ref="G166">SUM(IF("156"&amp;B166=KHN&amp;MH,TH))</f>
        <v>3783090</v>
      </c>
      <c r="H166" s="273">
        <f t="array" ref="H166">SUM(IF("156"&amp;B166=KHC&amp;MH,SL))</f>
        <v>75</v>
      </c>
      <c r="I166" s="273">
        <f t="array" ref="I166">SUM(IF("156"&amp;B166=KHC&amp;MH,TH))</f>
        <v>6305130</v>
      </c>
      <c r="J166" s="273">
        <f t="shared" si="7"/>
        <v>-30</v>
      </c>
      <c r="K166" s="273">
        <f t="shared" si="8"/>
        <v>-2522040</v>
      </c>
      <c r="L166" s="211"/>
    </row>
    <row r="167" spans="1:12" ht="19.5" hidden="1" customHeight="1">
      <c r="A167" s="270">
        <f t="shared" si="6"/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 t="shared" si="7"/>
        <v>0</v>
      </c>
      <c r="K167" s="273">
        <f t="shared" si="8"/>
        <v>0</v>
      </c>
      <c r="L167" s="211"/>
    </row>
    <row r="168" spans="1:12" ht="19.5" hidden="1" customHeight="1">
      <c r="A168" s="270">
        <f t="shared" si="6"/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8</v>
      </c>
      <c r="G168" s="273">
        <f t="array" ref="G168">SUM(IF("156"&amp;B168=KHN&amp;MH,TH))</f>
        <v>1683208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 t="shared" si="7"/>
        <v>0</v>
      </c>
      <c r="K168" s="273">
        <f t="shared" si="8"/>
        <v>0</v>
      </c>
      <c r="L168" s="211"/>
    </row>
    <row r="169" spans="1:12" ht="19.5" hidden="1" customHeight="1">
      <c r="A169" s="270">
        <f t="shared" si="6"/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 t="shared" si="7"/>
        <v>0</v>
      </c>
      <c r="K169" s="273">
        <f t="shared" si="8"/>
        <v>0</v>
      </c>
      <c r="L169" s="211"/>
    </row>
    <row r="170" spans="1:12" ht="19.5" hidden="1" customHeight="1">
      <c r="A170" s="270">
        <f t="shared" si="6"/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 t="shared" si="7"/>
        <v>0</v>
      </c>
      <c r="K170" s="273">
        <f t="shared" si="8"/>
        <v>0</v>
      </c>
      <c r="L170" s="211"/>
    </row>
    <row r="171" spans="1:12" ht="19.5" hidden="1" customHeight="1">
      <c r="A171" s="270">
        <f t="shared" si="6"/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1122976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 t="shared" si="7"/>
        <v>0</v>
      </c>
      <c r="K171" s="273">
        <f t="shared" si="8"/>
        <v>0</v>
      </c>
      <c r="L171" s="211"/>
    </row>
    <row r="172" spans="1:12" ht="19.5" hidden="1" customHeight="1">
      <c r="A172" s="270">
        <f t="shared" si="6"/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1180472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 t="shared" si="7"/>
        <v>0</v>
      </c>
      <c r="K172" s="273">
        <f t="shared" si="8"/>
        <v>0</v>
      </c>
      <c r="L172" s="211"/>
    </row>
    <row r="173" spans="1:12" ht="19.5" hidden="1" customHeight="1">
      <c r="A173" s="270">
        <f t="shared" si="6"/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 t="shared" si="7"/>
        <v>0</v>
      </c>
      <c r="K173" s="273">
        <f t="shared" si="8"/>
        <v>0</v>
      </c>
      <c r="L173" s="211"/>
    </row>
    <row r="174" spans="1:12" ht="19.5" hidden="1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 t="shared" si="7"/>
        <v>0</v>
      </c>
      <c r="K174" s="273">
        <f t="shared" si="8"/>
        <v>0</v>
      </c>
      <c r="L174" s="211"/>
    </row>
    <row r="175" spans="1:12" ht="19.5" hidden="1" customHeight="1">
      <c r="A175" s="270">
        <f t="shared" si="6"/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 t="shared" si="7"/>
        <v>0</v>
      </c>
      <c r="K175" s="273">
        <f t="shared" si="8"/>
        <v>0</v>
      </c>
      <c r="L175" s="211"/>
    </row>
    <row r="176" spans="1:12" ht="19.5" hidden="1" customHeight="1">
      <c r="A176" s="270">
        <f t="shared" si="6"/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 t="shared" si="7"/>
        <v>0</v>
      </c>
      <c r="K176" s="273">
        <f t="shared" si="8"/>
        <v>0</v>
      </c>
      <c r="L176" s="211"/>
    </row>
    <row r="177" spans="1:12" ht="19.5" hidden="1" customHeight="1">
      <c r="A177" s="270">
        <f t="shared" si="6"/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 t="shared" si="7"/>
        <v>0</v>
      </c>
      <c r="K177" s="273">
        <f t="shared" si="8"/>
        <v>0</v>
      </c>
      <c r="L177" s="211"/>
    </row>
    <row r="178" spans="1:12" ht="19.5" hidden="1" customHeight="1">
      <c r="A178" s="270">
        <f t="shared" si="6"/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 t="shared" si="7"/>
        <v>0</v>
      </c>
      <c r="K178" s="273">
        <f t="shared" si="8"/>
        <v>0</v>
      </c>
      <c r="L178" s="211"/>
    </row>
    <row r="179" spans="1:12" ht="19.5" hidden="1" customHeight="1">
      <c r="A179" s="270">
        <f t="shared" si="6"/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 t="shared" si="7"/>
        <v>0</v>
      </c>
      <c r="K179" s="273">
        <f t="shared" si="8"/>
        <v>0</v>
      </c>
      <c r="L179" s="211"/>
    </row>
    <row r="180" spans="1:12" ht="19.5" hidden="1" customHeight="1">
      <c r="A180" s="270">
        <f t="shared" si="6"/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48</v>
      </c>
      <c r="G180" s="273">
        <f t="array" ref="G180">SUM(IF("156"&amp;B180=KHN&amp;MH,TH))</f>
        <v>2145516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 t="shared" si="7"/>
        <v>0</v>
      </c>
      <c r="K180" s="273">
        <f t="shared" si="8"/>
        <v>0</v>
      </c>
      <c r="L180" s="211"/>
    </row>
    <row r="181" spans="1:12" ht="19.5" hidden="1" customHeight="1">
      <c r="A181" s="270">
        <f t="shared" si="6"/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8</v>
      </c>
      <c r="G181" s="273">
        <f t="array" ref="G181">SUM(IF("156"&amp;B181=KHN&amp;MH,TH))</f>
        <v>798336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 t="shared" si="7"/>
        <v>0</v>
      </c>
      <c r="K181" s="273">
        <f t="shared" si="8"/>
        <v>0</v>
      </c>
      <c r="L181" s="211"/>
    </row>
    <row r="182" spans="1:12" ht="19.5" hidden="1" customHeight="1">
      <c r="A182" s="270">
        <f t="shared" si="6"/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 t="shared" si="7"/>
        <v>0</v>
      </c>
      <c r="K182" s="273">
        <f t="shared" si="8"/>
        <v>0</v>
      </c>
      <c r="L182" s="211"/>
    </row>
    <row r="183" spans="1:12" ht="19.5" hidden="1" customHeight="1">
      <c r="A183" s="270">
        <f t="shared" si="6"/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 t="shared" si="7"/>
        <v>0</v>
      </c>
      <c r="K183" s="273">
        <f t="shared" si="8"/>
        <v>0</v>
      </c>
      <c r="L183" s="211"/>
    </row>
    <row r="184" spans="1:12" ht="19.5" hidden="1" customHeight="1">
      <c r="A184" s="270">
        <f t="shared" si="6"/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2028360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 t="shared" si="7"/>
        <v>0</v>
      </c>
      <c r="K184" s="273">
        <f t="shared" si="8"/>
        <v>0</v>
      </c>
      <c r="L184" s="211"/>
    </row>
    <row r="185" spans="1:12" ht="19.5" hidden="1" customHeight="1">
      <c r="A185" s="270">
        <f t="shared" si="6"/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 t="shared" si="7"/>
        <v>0</v>
      </c>
      <c r="K185" s="273">
        <f t="shared" si="8"/>
        <v>0</v>
      </c>
      <c r="L185" s="211"/>
    </row>
    <row r="186" spans="1:12" ht="19.5" hidden="1" customHeight="1">
      <c r="A186" s="270">
        <f t="shared" si="6"/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 t="shared" si="7"/>
        <v>0</v>
      </c>
      <c r="K186" s="273">
        <f t="shared" si="8"/>
        <v>0</v>
      </c>
      <c r="L186" s="211"/>
    </row>
    <row r="187" spans="1:12" ht="19.5" hidden="1" customHeight="1">
      <c r="A187" s="270">
        <f t="shared" si="6"/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 t="shared" si="7"/>
        <v>0</v>
      </c>
      <c r="K187" s="273">
        <f t="shared" si="8"/>
        <v>0</v>
      </c>
      <c r="L187" s="211"/>
    </row>
    <row r="188" spans="1:12" ht="19.5" hidden="1" customHeight="1">
      <c r="A188" s="270">
        <f t="shared" si="6"/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9</v>
      </c>
      <c r="G188" s="273">
        <f t="array" ref="G188">SUM(IF("156"&amp;B188=KHN&amp;MH,TH))</f>
        <v>1647900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 t="shared" si="7"/>
        <v>0</v>
      </c>
      <c r="K188" s="273">
        <f t="shared" si="8"/>
        <v>0</v>
      </c>
      <c r="L188" s="211"/>
    </row>
    <row r="189" spans="1:12" ht="19.5" hidden="1" customHeight="1">
      <c r="A189" s="270">
        <f t="shared" si="6"/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20</v>
      </c>
      <c r="G189" s="273">
        <f t="array" ref="G189">SUM(IF("156"&amp;B189=KHN&amp;MH,TH))</f>
        <v>2227500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 t="shared" si="7"/>
        <v>0</v>
      </c>
      <c r="K189" s="273">
        <f t="shared" si="8"/>
        <v>0</v>
      </c>
      <c r="L189" s="211"/>
    </row>
    <row r="190" spans="1:12" ht="19.5" hidden="1" customHeight="1">
      <c r="A190" s="270">
        <f t="shared" si="6"/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 t="shared" si="7"/>
        <v>0</v>
      </c>
      <c r="K190" s="273">
        <f t="shared" si="8"/>
        <v>0</v>
      </c>
      <c r="L190" s="211"/>
    </row>
    <row r="191" spans="1:12" ht="19.5" hidden="1" customHeight="1">
      <c r="A191" s="270">
        <f t="shared" si="6"/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5</v>
      </c>
      <c r="G191" s="273">
        <f t="array" ref="G191">SUM(IF("156"&amp;B191=KHN&amp;MH,TH))</f>
        <v>496060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 t="shared" si="7"/>
        <v>0</v>
      </c>
      <c r="K191" s="273">
        <f t="shared" si="8"/>
        <v>0</v>
      </c>
      <c r="L191" s="211"/>
    </row>
    <row r="192" spans="1:12" ht="19.5" hidden="1" customHeight="1">
      <c r="A192" s="270">
        <f t="shared" si="6"/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 t="shared" si="7"/>
        <v>0</v>
      </c>
      <c r="K192" s="273">
        <f t="shared" si="8"/>
        <v>0</v>
      </c>
      <c r="L192" s="211"/>
    </row>
    <row r="193" spans="1:15" ht="19.5" hidden="1" customHeight="1">
      <c r="A193" s="270">
        <f t="shared" si="6"/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 t="shared" si="7"/>
        <v>0</v>
      </c>
      <c r="K193" s="273">
        <f t="shared" si="8"/>
        <v>0</v>
      </c>
      <c r="L193" s="211"/>
    </row>
    <row r="194" spans="1:15" ht="19.5" hidden="1" customHeight="1">
      <c r="A194" s="270">
        <f t="shared" si="6"/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 t="shared" si="7"/>
        <v>0</v>
      </c>
      <c r="K194" s="273">
        <f t="shared" si="8"/>
        <v>0</v>
      </c>
      <c r="L194" s="211"/>
    </row>
    <row r="195" spans="1:15" ht="19.5" hidden="1" customHeight="1">
      <c r="A195" s="270">
        <f t="shared" si="6"/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 t="shared" si="7"/>
        <v>0</v>
      </c>
      <c r="K195" s="273">
        <f t="shared" si="8"/>
        <v>0</v>
      </c>
      <c r="L195" s="211"/>
    </row>
    <row r="196" spans="1:15" ht="19.5" hidden="1" customHeight="1">
      <c r="A196" s="270">
        <f t="shared" si="6"/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24</v>
      </c>
      <c r="G196" s="273">
        <f t="array" ref="G196">SUM(IF("156"&amp;B196=KHN&amp;MH,TH))</f>
        <v>187296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 t="shared" si="7"/>
        <v>0</v>
      </c>
      <c r="K196" s="273">
        <f t="shared" si="8"/>
        <v>0</v>
      </c>
      <c r="L196" s="211"/>
    </row>
    <row r="197" spans="1:15" ht="19.5" hidden="1" customHeight="1">
      <c r="A197" s="270">
        <f t="shared" si="6"/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64</v>
      </c>
      <c r="G197" s="273">
        <f t="array" ref="G197">SUM(IF("156"&amp;B197=KHN&amp;MH,TH))</f>
        <v>526656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 t="shared" si="7"/>
        <v>0</v>
      </c>
      <c r="K197" s="273">
        <f t="shared" si="8"/>
        <v>0</v>
      </c>
      <c r="L197" s="211"/>
    </row>
    <row r="198" spans="1:15" ht="19.5" hidden="1" customHeight="1">
      <c r="A198" s="270">
        <f t="shared" si="6"/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 t="shared" si="7"/>
        <v>0</v>
      </c>
      <c r="K198" s="273">
        <f t="shared" si="8"/>
        <v>0</v>
      </c>
      <c r="L198" s="211"/>
    </row>
    <row r="199" spans="1:15" ht="19.5" hidden="1" customHeight="1">
      <c r="A199" s="270">
        <f t="shared" si="6"/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 t="shared" si="7"/>
        <v>0</v>
      </c>
      <c r="K199" s="273">
        <f t="shared" si="8"/>
        <v>0</v>
      </c>
      <c r="L199" s="211"/>
    </row>
    <row r="200" spans="1:15" ht="19.5" hidden="1" customHeight="1">
      <c r="A200" s="270">
        <f t="shared" si="6"/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170</v>
      </c>
      <c r="G200" s="273">
        <f t="array" ref="G200">SUM(IF("156"&amp;B200=KHN&amp;MH,TH))</f>
        <v>1401140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 t="shared" si="7"/>
        <v>0</v>
      </c>
      <c r="K200" s="273">
        <f t="shared" si="8"/>
        <v>0</v>
      </c>
      <c r="L200" s="211"/>
    </row>
    <row r="201" spans="1:15" ht="19.5" hidden="1" customHeight="1">
      <c r="A201" s="270">
        <f t="shared" si="6"/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 t="shared" si="7"/>
        <v>0</v>
      </c>
      <c r="K201" s="273">
        <f t="shared" si="8"/>
        <v>0</v>
      </c>
      <c r="L201" s="211"/>
    </row>
    <row r="202" spans="1:15" ht="19.5" hidden="1" customHeight="1">
      <c r="A202" s="270">
        <f t="shared" si="6"/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 t="shared" si="7"/>
        <v>0</v>
      </c>
      <c r="K202" s="273">
        <f t="shared" si="8"/>
        <v>0</v>
      </c>
      <c r="L202" s="211"/>
    </row>
    <row r="203" spans="1:15" ht="19.5" hidden="1" customHeight="1">
      <c r="A203" s="270">
        <f t="shared" si="6"/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 t="shared" si="7"/>
        <v>0</v>
      </c>
      <c r="K203" s="273">
        <f t="shared" si="8"/>
        <v>0</v>
      </c>
      <c r="L203" s="211"/>
    </row>
    <row r="204" spans="1:15" ht="19.5" hidden="1" customHeight="1">
      <c r="A204" s="270">
        <f t="shared" ref="A204:A267" si="9"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 t="shared" ref="J204:J267" si="10">D204+F204-H204</f>
        <v>0</v>
      </c>
      <c r="K204" s="273">
        <f t="shared" ref="K204:K267" si="11">E204+G204-I204</f>
        <v>0</v>
      </c>
      <c r="L204" s="211"/>
    </row>
    <row r="205" spans="1:15" ht="19.5" hidden="1" customHeight="1">
      <c r="A205" s="270">
        <f t="shared" si="9"/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1080408</v>
      </c>
      <c r="H205" s="273">
        <f t="array" ref="H205">SUM(IF("156"&amp;B205=KHC&amp;MH,SL))</f>
        <v>500</v>
      </c>
      <c r="I205" s="273">
        <f t="array" ref="I205">SUM(IF("156"&amp;B205=KHC&amp;MH,TH))</f>
        <v>1080408</v>
      </c>
      <c r="J205" s="273">
        <f t="shared" si="10"/>
        <v>0</v>
      </c>
      <c r="K205" s="273">
        <f t="shared" si="11"/>
        <v>0</v>
      </c>
      <c r="L205" s="211"/>
    </row>
    <row r="206" spans="1:15" ht="19.5" customHeight="1">
      <c r="A206" s="270">
        <f t="shared" si="9"/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1400</v>
      </c>
      <c r="G206" s="273">
        <f t="array" ref="G206">SUM(IF("156"&amp;B206=KHN&amp;MH,TH))</f>
        <v>5432000</v>
      </c>
      <c r="H206" s="273">
        <f t="array" ref="H206">SUM(IF("156"&amp;B206=KHC&amp;MH,SL))</f>
        <v>500</v>
      </c>
      <c r="I206" s="273">
        <f t="array" ref="I206">SUM(IF("156"&amp;B206=KHC&amp;MH,TH))</f>
        <v>1940000</v>
      </c>
      <c r="J206" s="273">
        <f t="shared" si="10"/>
        <v>900</v>
      </c>
      <c r="K206" s="273">
        <f t="shared" si="11"/>
        <v>3492000</v>
      </c>
      <c r="L206" s="211"/>
      <c r="N206" s="274"/>
      <c r="O206" s="274"/>
    </row>
    <row r="207" spans="1:15" ht="19.5" hidden="1" customHeight="1">
      <c r="A207" s="270">
        <f t="shared" si="9"/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 t="shared" si="10"/>
        <v>0</v>
      </c>
      <c r="K207" s="273">
        <f t="shared" si="11"/>
        <v>0</v>
      </c>
      <c r="L207" s="211"/>
    </row>
    <row r="208" spans="1:15" ht="19.5" hidden="1" customHeight="1">
      <c r="A208" s="270">
        <f t="shared" si="9"/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16</v>
      </c>
      <c r="G208" s="273">
        <f t="array" ref="G208">SUM(IF("156"&amp;B208=KHN&amp;MH,TH))</f>
        <v>168112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 t="shared" si="10"/>
        <v>0</v>
      </c>
      <c r="K208" s="273">
        <f t="shared" si="11"/>
        <v>0</v>
      </c>
      <c r="L208" s="211"/>
    </row>
    <row r="209" spans="1:12" ht="19.5" hidden="1" customHeight="1">
      <c r="A209" s="270">
        <f t="shared" si="9"/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24</v>
      </c>
      <c r="G209" s="273">
        <f t="array" ref="G209">SUM(IF("156"&amp;B209=KHN&amp;MH,TH))</f>
        <v>272184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 t="shared" si="10"/>
        <v>0</v>
      </c>
      <c r="K209" s="273">
        <f t="shared" si="11"/>
        <v>0</v>
      </c>
      <c r="L209" s="211"/>
    </row>
    <row r="210" spans="1:12" ht="19.5" hidden="1" customHeight="1">
      <c r="A210" s="270">
        <f t="shared" si="9"/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 t="shared" si="10"/>
        <v>0</v>
      </c>
      <c r="K210" s="273">
        <f t="shared" si="11"/>
        <v>0</v>
      </c>
      <c r="L210" s="211"/>
    </row>
    <row r="211" spans="1:12" ht="19.5" hidden="1" customHeight="1">
      <c r="A211" s="270">
        <f t="shared" si="9"/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 t="shared" si="10"/>
        <v>0</v>
      </c>
      <c r="K211" s="273">
        <f t="shared" si="11"/>
        <v>0</v>
      </c>
      <c r="L211" s="211"/>
    </row>
    <row r="212" spans="1:12" ht="19.5" hidden="1" customHeight="1">
      <c r="A212" s="270">
        <f t="shared" si="9"/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112</v>
      </c>
      <c r="G212" s="273">
        <f t="array" ref="G212">SUM(IF("156"&amp;B212=KHN&amp;MH,TH))</f>
        <v>1636516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 t="shared" si="10"/>
        <v>0</v>
      </c>
      <c r="K212" s="273">
        <f t="shared" si="11"/>
        <v>0</v>
      </c>
      <c r="L212" s="211"/>
    </row>
    <row r="213" spans="1:12" ht="19.5" hidden="1" customHeight="1">
      <c r="A213" s="270">
        <f t="shared" si="9"/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 t="shared" si="10"/>
        <v>0</v>
      </c>
      <c r="K213" s="273">
        <f t="shared" si="11"/>
        <v>0</v>
      </c>
      <c r="L213" s="211"/>
    </row>
    <row r="214" spans="1:12" ht="19.5" hidden="1" customHeight="1">
      <c r="A214" s="270">
        <f t="shared" si="9"/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 t="shared" si="10"/>
        <v>0</v>
      </c>
      <c r="K214" s="273">
        <f t="shared" si="11"/>
        <v>0</v>
      </c>
      <c r="L214" s="211"/>
    </row>
    <row r="215" spans="1:12" ht="19.5" hidden="1" customHeight="1">
      <c r="A215" s="270">
        <f t="shared" si="9"/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 t="shared" si="10"/>
        <v>0</v>
      </c>
      <c r="K215" s="273">
        <f t="shared" si="11"/>
        <v>0</v>
      </c>
      <c r="L215" s="211"/>
    </row>
    <row r="216" spans="1:12" ht="19.5" hidden="1" customHeight="1">
      <c r="A216" s="270">
        <f t="shared" si="9"/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 t="shared" si="10"/>
        <v>0</v>
      </c>
      <c r="K216" s="273">
        <f t="shared" si="11"/>
        <v>0</v>
      </c>
      <c r="L216" s="211"/>
    </row>
    <row r="217" spans="1:12" ht="19.5" hidden="1" customHeight="1">
      <c r="A217" s="270">
        <f t="shared" si="9"/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 t="shared" si="10"/>
        <v>0</v>
      </c>
      <c r="K217" s="273">
        <f t="shared" si="11"/>
        <v>0</v>
      </c>
      <c r="L217" s="211"/>
    </row>
    <row r="218" spans="1:12" ht="19.5" hidden="1" customHeight="1">
      <c r="A218" s="270">
        <f t="shared" si="9"/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8</v>
      </c>
      <c r="G218" s="273">
        <f t="array" ref="G218">SUM(IF("156"&amp;B218=KHN&amp;MH,TH))</f>
        <v>194704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 t="shared" si="10"/>
        <v>0</v>
      </c>
      <c r="K218" s="273">
        <f t="shared" si="11"/>
        <v>0</v>
      </c>
      <c r="L218" s="211"/>
    </row>
    <row r="219" spans="1:12" ht="19.5" hidden="1" customHeight="1">
      <c r="A219" s="270">
        <f t="shared" si="9"/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16</v>
      </c>
      <c r="G219" s="273">
        <f t="array" ref="G219">SUM(IF("156"&amp;B219=KHN&amp;MH,TH))</f>
        <v>475936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 t="shared" si="10"/>
        <v>0</v>
      </c>
      <c r="K219" s="273">
        <f t="shared" si="11"/>
        <v>0</v>
      </c>
      <c r="L219" s="211"/>
    </row>
    <row r="220" spans="1:12" ht="19.5" hidden="1" customHeight="1">
      <c r="A220" s="270">
        <f t="shared" si="9"/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 t="shared" si="10"/>
        <v>0</v>
      </c>
      <c r="K220" s="273">
        <f t="shared" si="11"/>
        <v>0</v>
      </c>
      <c r="L220" s="211"/>
    </row>
    <row r="221" spans="1:12" ht="19.5" hidden="1" customHeight="1">
      <c r="A221" s="270">
        <f t="shared" si="9"/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336</v>
      </c>
      <c r="G221" s="273">
        <f t="array" ref="G221">SUM(IF("156"&amp;B221=KHN&amp;MH,TH))</f>
        <v>5796000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 t="shared" si="10"/>
        <v>0</v>
      </c>
      <c r="K221" s="273">
        <f t="shared" si="11"/>
        <v>0</v>
      </c>
      <c r="L221" s="211"/>
    </row>
    <row r="222" spans="1:12" ht="19.5" hidden="1" customHeight="1">
      <c r="A222" s="270">
        <f t="shared" si="9"/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495</v>
      </c>
      <c r="G222" s="273">
        <f t="array" ref="G222">SUM(IF("156"&amp;B222=KHN&amp;MH,TH))</f>
        <v>8019000</v>
      </c>
      <c r="H222" s="273">
        <f t="array" ref="H222">SUM(IF("156"&amp;B222=KHC&amp;MH,SL))</f>
        <v>495</v>
      </c>
      <c r="I222" s="273">
        <f t="array" ref="I222">SUM(IF("156"&amp;B222=KHC&amp;MH,TH))</f>
        <v>8019000</v>
      </c>
      <c r="J222" s="273">
        <f t="shared" si="10"/>
        <v>0</v>
      </c>
      <c r="K222" s="273">
        <f t="shared" si="11"/>
        <v>0</v>
      </c>
      <c r="L222" s="211"/>
    </row>
    <row r="223" spans="1:12" ht="19.5" hidden="1" customHeight="1">
      <c r="A223" s="270">
        <f t="shared" si="9"/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0</v>
      </c>
      <c r="G223" s="273">
        <f t="array" ref="G223">SUM(IF("156"&amp;B223=KHN&amp;MH,TH))</f>
        <v>0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 t="shared" si="10"/>
        <v>0</v>
      </c>
      <c r="K223" s="273">
        <f t="shared" si="11"/>
        <v>0</v>
      </c>
      <c r="L223" s="211"/>
    </row>
    <row r="224" spans="1:12" ht="19.5" hidden="1" customHeight="1">
      <c r="A224" s="270">
        <f t="shared" si="9"/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 t="shared" si="10"/>
        <v>0</v>
      </c>
      <c r="K224" s="273">
        <f t="shared" si="11"/>
        <v>0</v>
      </c>
      <c r="L224" s="211"/>
    </row>
    <row r="225" spans="1:12" ht="19.5" hidden="1" customHeight="1">
      <c r="A225" s="270">
        <f t="shared" si="9"/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 t="shared" si="10"/>
        <v>0</v>
      </c>
      <c r="K225" s="273">
        <f t="shared" si="11"/>
        <v>0</v>
      </c>
      <c r="L225" s="211"/>
    </row>
    <row r="226" spans="1:12" ht="19.5" hidden="1" customHeight="1">
      <c r="A226" s="270">
        <f t="shared" si="9"/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 t="shared" si="10"/>
        <v>0</v>
      </c>
      <c r="K226" s="273">
        <f t="shared" si="11"/>
        <v>0</v>
      </c>
      <c r="L226" s="211"/>
    </row>
    <row r="227" spans="1:12" ht="19.5" hidden="1" customHeight="1">
      <c r="A227" s="270">
        <f t="shared" si="9"/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248</v>
      </c>
      <c r="G227" s="273">
        <f t="array" ref="G227">SUM(IF("156"&amp;B227=KHN&amp;MH,TH))</f>
        <v>6291822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 t="shared" si="10"/>
        <v>0</v>
      </c>
      <c r="K227" s="273">
        <f t="shared" si="11"/>
        <v>0</v>
      </c>
      <c r="L227" s="211"/>
    </row>
    <row r="228" spans="1:12" ht="19.5" hidden="1" customHeight="1">
      <c r="A228" s="270">
        <f t="shared" si="9"/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810</v>
      </c>
      <c r="G228" s="273">
        <f t="array" ref="G228">SUM(IF("156"&amp;B228=KHN&amp;MH,TH))</f>
        <v>6325974</v>
      </c>
      <c r="H228" s="273">
        <f t="array" ref="H228">SUM(IF("156"&amp;B228=KHC&amp;MH,SL))</f>
        <v>810</v>
      </c>
      <c r="I228" s="273">
        <f t="array" ref="I228">SUM(IF("156"&amp;B228=KHC&amp;MH,TH))</f>
        <v>6325974</v>
      </c>
      <c r="J228" s="273">
        <f t="shared" si="10"/>
        <v>0</v>
      </c>
      <c r="K228" s="273">
        <f t="shared" si="11"/>
        <v>0</v>
      </c>
      <c r="L228" s="211"/>
    </row>
    <row r="229" spans="1:12" ht="19.5" hidden="1" customHeight="1">
      <c r="A229" s="270">
        <f t="shared" si="9"/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300</v>
      </c>
      <c r="G229" s="273">
        <f t="array" ref="G229">SUM(IF("156"&amp;B229=KHN&amp;MH,TH))</f>
        <v>2910000</v>
      </c>
      <c r="H229" s="273">
        <f t="array" ref="H229">SUM(IF("156"&amp;B229=KHC&amp;MH,SL))</f>
        <v>300</v>
      </c>
      <c r="I229" s="273">
        <f t="array" ref="I229">SUM(IF("156"&amp;B229=KHC&amp;MH,TH))</f>
        <v>2910000</v>
      </c>
      <c r="J229" s="273">
        <f t="shared" si="10"/>
        <v>0</v>
      </c>
      <c r="K229" s="273">
        <f t="shared" si="11"/>
        <v>0</v>
      </c>
      <c r="L229" s="211"/>
    </row>
    <row r="230" spans="1:12" ht="19.5" hidden="1" customHeight="1">
      <c r="A230" s="270">
        <f t="shared" si="9"/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17880</v>
      </c>
      <c r="G230" s="273">
        <f t="array" ref="G230">SUM(IF("156"&amp;B230=KHN&amp;MH,TH))</f>
        <v>166789084</v>
      </c>
      <c r="H230" s="273">
        <f t="array" ref="H230">SUM(IF("156"&amp;B230=KHC&amp;MH,SL))</f>
        <v>17880</v>
      </c>
      <c r="I230" s="273">
        <f t="array" ref="I230">SUM(IF("156"&amp;B230=KHC&amp;MH,TH))</f>
        <v>166789084</v>
      </c>
      <c r="J230" s="273">
        <f t="shared" si="10"/>
        <v>0</v>
      </c>
      <c r="K230" s="273">
        <f t="shared" si="11"/>
        <v>0</v>
      </c>
      <c r="L230" s="211"/>
    </row>
    <row r="231" spans="1:12" ht="19.5" hidden="1" customHeight="1">
      <c r="A231" s="270">
        <f t="shared" si="9"/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 t="shared" si="10"/>
        <v>0</v>
      </c>
      <c r="K231" s="273">
        <f t="shared" si="11"/>
        <v>0</v>
      </c>
      <c r="L231" s="211"/>
    </row>
    <row r="232" spans="1:12" ht="19.5" hidden="1" customHeight="1">
      <c r="A232" s="270">
        <f t="shared" si="9"/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 t="shared" si="10"/>
        <v>0</v>
      </c>
      <c r="K232" s="273">
        <f t="shared" si="11"/>
        <v>0</v>
      </c>
      <c r="L232" s="211"/>
    </row>
    <row r="233" spans="1:12" ht="19.5" hidden="1" customHeight="1">
      <c r="A233" s="270">
        <f t="shared" si="9"/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 t="shared" si="10"/>
        <v>0</v>
      </c>
      <c r="K233" s="273">
        <f t="shared" si="11"/>
        <v>0</v>
      </c>
      <c r="L233" s="211"/>
    </row>
    <row r="234" spans="1:12" ht="19.5" hidden="1" customHeight="1">
      <c r="A234" s="270">
        <f t="shared" si="9"/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140</v>
      </c>
      <c r="G234" s="273">
        <f t="array" ref="G234">SUM(IF("156"&amp;B234=KHN&amp;MH,TH))</f>
        <v>2474920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 t="shared" si="10"/>
        <v>0</v>
      </c>
      <c r="K234" s="273">
        <f t="shared" si="11"/>
        <v>0</v>
      </c>
      <c r="L234" s="211"/>
    </row>
    <row r="235" spans="1:12" ht="19.5" hidden="1" customHeight="1">
      <c r="A235" s="270">
        <f t="shared" si="9"/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72</v>
      </c>
      <c r="G235" s="273">
        <f t="array" ref="G235">SUM(IF("156"&amp;B235=KHN&amp;MH,TH))</f>
        <v>2094682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 t="shared" si="10"/>
        <v>0</v>
      </c>
      <c r="K235" s="273">
        <f t="shared" si="11"/>
        <v>0</v>
      </c>
      <c r="L235" s="211"/>
    </row>
    <row r="236" spans="1:12" ht="19.5" hidden="1" customHeight="1">
      <c r="A236" s="270">
        <f t="shared" si="9"/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 t="shared" si="10"/>
        <v>0</v>
      </c>
      <c r="K236" s="273">
        <f t="shared" si="11"/>
        <v>0</v>
      </c>
      <c r="L236" s="211"/>
    </row>
    <row r="237" spans="1:12" ht="19.5" hidden="1" customHeight="1">
      <c r="A237" s="270">
        <f t="shared" si="9"/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 t="shared" si="10"/>
        <v>0</v>
      </c>
      <c r="K237" s="273">
        <f t="shared" si="11"/>
        <v>0</v>
      </c>
      <c r="L237" s="211"/>
    </row>
    <row r="238" spans="1:12" ht="19.5" hidden="1" customHeight="1">
      <c r="A238" s="270">
        <f t="shared" si="9"/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 t="shared" si="10"/>
        <v>0</v>
      </c>
      <c r="K238" s="273">
        <f t="shared" si="11"/>
        <v>0</v>
      </c>
      <c r="L238" s="211"/>
    </row>
    <row r="239" spans="1:12" ht="19.5" hidden="1" customHeight="1">
      <c r="A239" s="270">
        <f t="shared" si="9"/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 t="shared" si="10"/>
        <v>0</v>
      </c>
      <c r="K239" s="273">
        <f t="shared" si="11"/>
        <v>0</v>
      </c>
      <c r="L239" s="211"/>
    </row>
    <row r="240" spans="1:12" ht="19.5" hidden="1" customHeight="1">
      <c r="A240" s="270">
        <f t="shared" si="9"/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6</v>
      </c>
      <c r="G240" s="273">
        <f t="array" ref="G240">SUM(IF("156"&amp;B240=KHN&amp;MH,TH))</f>
        <v>125040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 t="shared" si="10"/>
        <v>0</v>
      </c>
      <c r="K240" s="273">
        <f t="shared" si="11"/>
        <v>0</v>
      </c>
      <c r="L240" s="211"/>
    </row>
    <row r="241" spans="1:12" ht="19.5" hidden="1" customHeight="1">
      <c r="A241" s="270">
        <f t="shared" si="9"/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1711824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 t="shared" si="10"/>
        <v>0</v>
      </c>
      <c r="K241" s="273">
        <f t="shared" si="11"/>
        <v>0</v>
      </c>
      <c r="L241" s="211"/>
    </row>
    <row r="242" spans="1:12" ht="19.5" hidden="1" customHeight="1">
      <c r="A242" s="270">
        <f t="shared" si="9"/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500</v>
      </c>
      <c r="G242" s="273">
        <f t="array" ref="G242">SUM(IF("156"&amp;B242=KHN&amp;MH,TH))</f>
        <v>14700000</v>
      </c>
      <c r="H242" s="273">
        <f t="array" ref="H242">SUM(IF("156"&amp;B242=KHC&amp;MH,SL))</f>
        <v>500</v>
      </c>
      <c r="I242" s="273">
        <f t="array" ref="I242">SUM(IF("156"&amp;B242=KHC&amp;MH,TH))</f>
        <v>14700000</v>
      </c>
      <c r="J242" s="273">
        <f t="shared" si="10"/>
        <v>0</v>
      </c>
      <c r="K242" s="273">
        <f t="shared" si="11"/>
        <v>0</v>
      </c>
      <c r="L242" s="211"/>
    </row>
    <row r="243" spans="1:12" ht="19.5" hidden="1" customHeight="1">
      <c r="A243" s="270">
        <f t="shared" si="9"/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30</v>
      </c>
      <c r="G243" s="273">
        <f t="array" ref="G243">SUM(IF("156"&amp;B243=KHN&amp;MH,TH))</f>
        <v>995010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 t="shared" si="10"/>
        <v>0</v>
      </c>
      <c r="K243" s="273">
        <f t="shared" si="11"/>
        <v>0</v>
      </c>
      <c r="L243" s="211"/>
    </row>
    <row r="244" spans="1:12" ht="19.5" hidden="1" customHeight="1">
      <c r="A244" s="270">
        <f t="shared" si="9"/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 t="shared" si="10"/>
        <v>0</v>
      </c>
      <c r="K244" s="273">
        <f t="shared" si="11"/>
        <v>0</v>
      </c>
      <c r="L244" s="211"/>
    </row>
    <row r="245" spans="1:12" ht="19.5" hidden="1" customHeight="1">
      <c r="A245" s="270">
        <f t="shared" si="9"/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 t="shared" si="10"/>
        <v>0</v>
      </c>
      <c r="K245" s="273">
        <f t="shared" si="11"/>
        <v>0</v>
      </c>
      <c r="L245" s="211"/>
    </row>
    <row r="246" spans="1:12" ht="19.5" hidden="1" customHeight="1">
      <c r="A246" s="270">
        <f t="shared" si="9"/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48</v>
      </c>
      <c r="G246" s="273">
        <f t="array" ref="G246">SUM(IF("156"&amp;B246=KHN&amp;MH,TH))</f>
        <v>1749456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 t="shared" si="10"/>
        <v>0</v>
      </c>
      <c r="K246" s="273">
        <f t="shared" si="11"/>
        <v>0</v>
      </c>
      <c r="L246" s="211"/>
    </row>
    <row r="247" spans="1:12" ht="19.5" hidden="1" customHeight="1">
      <c r="A247" s="270">
        <f t="shared" si="9"/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36</v>
      </c>
      <c r="G247" s="273">
        <f t="array" ref="G247">SUM(IF("156"&amp;B247=KHN&amp;MH,TH))</f>
        <v>1259244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 t="shared" si="10"/>
        <v>0</v>
      </c>
      <c r="K247" s="273">
        <f t="shared" si="11"/>
        <v>0</v>
      </c>
      <c r="L247" s="211"/>
    </row>
    <row r="248" spans="1:12" ht="19.5" hidden="1" customHeight="1">
      <c r="A248" s="270">
        <f t="shared" si="9"/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70</v>
      </c>
      <c r="G248" s="273">
        <f t="array" ref="G248">SUM(IF("156"&amp;B248=KHN&amp;MH,TH))</f>
        <v>2642570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 t="shared" si="10"/>
        <v>0</v>
      </c>
      <c r="K248" s="273">
        <f t="shared" si="11"/>
        <v>0</v>
      </c>
      <c r="L248" s="211"/>
    </row>
    <row r="249" spans="1:12" ht="19.5" hidden="1" customHeight="1">
      <c r="A249" s="270">
        <f t="shared" si="9"/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3</v>
      </c>
      <c r="G249" s="273">
        <f t="array" ref="G249">SUM(IF("156"&amp;B249=KHN&amp;MH,TH))</f>
        <v>85749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 t="shared" si="10"/>
        <v>0</v>
      </c>
      <c r="K249" s="273">
        <f t="shared" si="11"/>
        <v>0</v>
      </c>
      <c r="L249" s="211"/>
    </row>
    <row r="250" spans="1:12" ht="19.5" hidden="1" customHeight="1">
      <c r="A250" s="270">
        <f t="shared" si="9"/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 t="shared" si="10"/>
        <v>0</v>
      </c>
      <c r="K250" s="273">
        <f t="shared" si="11"/>
        <v>0</v>
      </c>
      <c r="L250" s="211"/>
    </row>
    <row r="251" spans="1:12" ht="19.5" hidden="1" customHeight="1">
      <c r="A251" s="270">
        <f t="shared" si="9"/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595920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 t="shared" si="10"/>
        <v>0</v>
      </c>
      <c r="K251" s="273">
        <f t="shared" si="11"/>
        <v>0</v>
      </c>
      <c r="L251" s="211"/>
    </row>
    <row r="252" spans="1:12" ht="19.5" hidden="1" customHeight="1">
      <c r="A252" s="270">
        <f t="shared" si="9"/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 t="shared" si="10"/>
        <v>0</v>
      </c>
      <c r="K252" s="273">
        <f t="shared" si="11"/>
        <v>0</v>
      </c>
      <c r="L252" s="211"/>
    </row>
    <row r="253" spans="1:12" ht="19.5" hidden="1" customHeight="1">
      <c r="A253" s="270">
        <f t="shared" si="9"/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12</v>
      </c>
      <c r="G253" s="273">
        <f t="array" ref="G253">SUM(IF("156"&amp;B253=KHN&amp;MH,TH))</f>
        <v>240492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 t="shared" si="10"/>
        <v>0</v>
      </c>
      <c r="K253" s="273">
        <f t="shared" si="11"/>
        <v>0</v>
      </c>
      <c r="L253" s="211"/>
    </row>
    <row r="254" spans="1:12" ht="19.5" hidden="1" customHeight="1">
      <c r="A254" s="270">
        <f t="shared" si="9"/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 t="shared" si="10"/>
        <v>0</v>
      </c>
      <c r="K254" s="273">
        <f t="shared" si="11"/>
        <v>0</v>
      </c>
      <c r="L254" s="211"/>
    </row>
    <row r="255" spans="1:12" ht="19.5" hidden="1" customHeight="1">
      <c r="A255" s="270">
        <f t="shared" si="9"/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271</v>
      </c>
      <c r="G255" s="273">
        <f t="array" ref="G255">SUM(IF("156"&amp;B255=KHN&amp;MH,TH))</f>
        <v>11171465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 t="shared" si="10"/>
        <v>0</v>
      </c>
      <c r="K255" s="273">
        <f t="shared" si="11"/>
        <v>0</v>
      </c>
      <c r="L255" s="211"/>
    </row>
    <row r="256" spans="1:12" ht="19.5" hidden="1" customHeight="1">
      <c r="A256" s="270">
        <f t="shared" si="9"/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 t="shared" si="10"/>
        <v>0</v>
      </c>
      <c r="K256" s="273">
        <f t="shared" si="11"/>
        <v>0</v>
      </c>
      <c r="L256" s="211"/>
    </row>
    <row r="257" spans="1:15" ht="19.5" hidden="1" customHeight="1">
      <c r="A257" s="270">
        <f t="shared" si="9"/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 t="shared" si="10"/>
        <v>0</v>
      </c>
      <c r="K257" s="273">
        <f t="shared" si="11"/>
        <v>0</v>
      </c>
      <c r="L257" s="211"/>
    </row>
    <row r="258" spans="1:15" ht="19.5" hidden="1" customHeight="1">
      <c r="A258" s="270">
        <f t="shared" si="9"/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72</v>
      </c>
      <c r="G258" s="273">
        <f t="array" ref="G258">SUM(IF("156"&amp;B258=KHN&amp;MH,TH))</f>
        <v>2905272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 t="shared" si="10"/>
        <v>0</v>
      </c>
      <c r="K258" s="273">
        <f t="shared" si="11"/>
        <v>0</v>
      </c>
      <c r="L258" s="211"/>
    </row>
    <row r="259" spans="1:15" ht="19.5" hidden="1" customHeight="1">
      <c r="A259" s="270">
        <f t="shared" si="9"/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0"/>
        <v>0</v>
      </c>
      <c r="K259" s="273">
        <f t="shared" si="11"/>
        <v>0</v>
      </c>
      <c r="L259" s="211"/>
    </row>
    <row r="260" spans="1:15" ht="19.5" hidden="1" customHeight="1">
      <c r="A260" s="270">
        <f t="shared" si="9"/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20</v>
      </c>
      <c r="G260" s="273">
        <f t="array" ref="G260">SUM(IF("156"&amp;B260=KHN&amp;MH,TH))</f>
        <v>535788</v>
      </c>
      <c r="H260" s="273">
        <f t="array" ref="H260">SUM(IF("156"&amp;B260=KHC&amp;MH,SL))</f>
        <v>20</v>
      </c>
      <c r="I260" s="273">
        <f t="array" ref="I260">SUM(IF("156"&amp;B260=KHC&amp;MH,TH))</f>
        <v>535788</v>
      </c>
      <c r="J260" s="273">
        <f t="shared" si="10"/>
        <v>0</v>
      </c>
      <c r="K260" s="273">
        <f t="shared" si="11"/>
        <v>0</v>
      </c>
      <c r="L260" s="211"/>
      <c r="N260" s="274"/>
      <c r="O260" s="274"/>
    </row>
    <row r="261" spans="1:15" ht="19.5" hidden="1" customHeight="1">
      <c r="A261" s="270">
        <f t="shared" si="9"/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 t="shared" si="10"/>
        <v>0</v>
      </c>
      <c r="K261" s="273">
        <f t="shared" si="11"/>
        <v>0</v>
      </c>
      <c r="L261" s="211"/>
    </row>
    <row r="262" spans="1:15" ht="19.5" hidden="1" customHeight="1">
      <c r="A262" s="270">
        <f t="shared" si="9"/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26</v>
      </c>
      <c r="G262" s="273">
        <f t="array" ref="G262">SUM(IF("156"&amp;B262=KHN&amp;MH,TH))</f>
        <v>1179626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 t="shared" si="10"/>
        <v>0</v>
      </c>
      <c r="K262" s="273">
        <f t="shared" si="11"/>
        <v>0</v>
      </c>
      <c r="L262" s="211"/>
    </row>
    <row r="263" spans="1:15" ht="19.5" hidden="1" customHeight="1">
      <c r="A263" s="270">
        <f t="shared" si="9"/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 t="shared" si="10"/>
        <v>0</v>
      </c>
      <c r="K263" s="273">
        <f t="shared" si="11"/>
        <v>0</v>
      </c>
      <c r="L263" s="211"/>
    </row>
    <row r="264" spans="1:15" ht="19.5" hidden="1" customHeight="1">
      <c r="A264" s="270">
        <f t="shared" si="9"/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 t="shared" si="10"/>
        <v>0</v>
      </c>
      <c r="K264" s="273">
        <f t="shared" si="11"/>
        <v>0</v>
      </c>
      <c r="L264" s="211"/>
    </row>
    <row r="265" spans="1:15" ht="19.5" hidden="1" customHeight="1">
      <c r="A265" s="270">
        <f t="shared" si="9"/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10</v>
      </c>
      <c r="G265" s="273">
        <f t="array" ref="G265">SUM(IF("156"&amp;B265=KHN&amp;MH,TH))</f>
        <v>502070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 t="shared" si="10"/>
        <v>0</v>
      </c>
      <c r="K265" s="273">
        <f t="shared" si="11"/>
        <v>0</v>
      </c>
      <c r="L265" s="211"/>
    </row>
    <row r="266" spans="1:15" ht="19.5" hidden="1" customHeight="1">
      <c r="A266" s="270">
        <f t="shared" si="9"/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 t="shared" si="10"/>
        <v>0</v>
      </c>
      <c r="K266" s="273">
        <f t="shared" si="11"/>
        <v>0</v>
      </c>
      <c r="L266" s="211"/>
    </row>
    <row r="267" spans="1:15" ht="19.5" hidden="1" customHeight="1">
      <c r="A267" s="270">
        <f t="shared" si="9"/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 t="shared" si="10"/>
        <v>0</v>
      </c>
      <c r="K267" s="273">
        <f t="shared" si="11"/>
        <v>0</v>
      </c>
      <c r="L267" s="211"/>
    </row>
    <row r="268" spans="1:15" ht="19.5" hidden="1" customHeight="1">
      <c r="A268" s="270">
        <f t="shared" ref="A268:A331" si="12"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 t="shared" ref="J268:J331" si="13">D268+F268-H268</f>
        <v>0</v>
      </c>
      <c r="K268" s="273">
        <f t="shared" ref="K268:K331" si="14">E268+G268-I268</f>
        <v>0</v>
      </c>
      <c r="L268" s="211"/>
    </row>
    <row r="269" spans="1:15" ht="19.5" hidden="1" customHeight="1">
      <c r="A269" s="270">
        <f t="shared" si="12"/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 t="shared" si="13"/>
        <v>0</v>
      </c>
      <c r="K269" s="273">
        <f t="shared" si="14"/>
        <v>0</v>
      </c>
      <c r="L269" s="211"/>
    </row>
    <row r="270" spans="1:15" ht="19.5" hidden="1" customHeight="1">
      <c r="A270" s="270">
        <f t="shared" si="12"/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24</v>
      </c>
      <c r="G270" s="273">
        <f t="array" ref="G270">SUM(IF("156"&amp;B270=KHN&amp;MH,TH))</f>
        <v>540456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 t="shared" si="13"/>
        <v>0</v>
      </c>
      <c r="K270" s="273">
        <f t="shared" si="14"/>
        <v>0</v>
      </c>
      <c r="L270" s="211"/>
    </row>
    <row r="271" spans="1:15" ht="19.5" hidden="1" customHeight="1">
      <c r="A271" s="270">
        <f t="shared" si="12"/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16</v>
      </c>
      <c r="G271" s="273">
        <f t="array" ref="G271">SUM(IF("156"&amp;B271=KHN&amp;MH,TH))</f>
        <v>775248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 t="shared" si="13"/>
        <v>0</v>
      </c>
      <c r="K271" s="273">
        <f t="shared" si="14"/>
        <v>0</v>
      </c>
      <c r="L271" s="211"/>
    </row>
    <row r="272" spans="1:15" ht="19.5" hidden="1" customHeight="1">
      <c r="A272" s="270">
        <f t="shared" si="12"/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 t="shared" si="13"/>
        <v>0</v>
      </c>
      <c r="K272" s="273">
        <f t="shared" si="14"/>
        <v>0</v>
      </c>
      <c r="L272" s="211"/>
    </row>
    <row r="273" spans="1:12" ht="19.5" hidden="1" customHeight="1">
      <c r="A273" s="270">
        <f t="shared" si="12"/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20</v>
      </c>
      <c r="G273" s="273">
        <f t="array" ref="G273">SUM(IF("156"&amp;B273=KHN&amp;MH,TH))</f>
        <v>1072292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 t="shared" si="13"/>
        <v>0</v>
      </c>
      <c r="K273" s="273">
        <f t="shared" si="14"/>
        <v>0</v>
      </c>
      <c r="L273" s="211"/>
    </row>
    <row r="274" spans="1:12" ht="19.5" hidden="1" customHeight="1">
      <c r="A274" s="270">
        <f t="shared" si="12"/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 t="shared" si="13"/>
        <v>0</v>
      </c>
      <c r="K274" s="273">
        <f t="shared" si="14"/>
        <v>0</v>
      </c>
      <c r="L274" s="211"/>
    </row>
    <row r="275" spans="1:12" ht="19.5" hidden="1" customHeight="1">
      <c r="A275" s="270">
        <f t="shared" si="12"/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658596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 t="shared" si="13"/>
        <v>0</v>
      </c>
      <c r="K275" s="273">
        <f t="shared" si="14"/>
        <v>0</v>
      </c>
      <c r="L275" s="211"/>
    </row>
    <row r="276" spans="1:12" ht="19.5" hidden="1" customHeight="1">
      <c r="A276" s="270">
        <f t="shared" si="12"/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 t="shared" si="13"/>
        <v>0</v>
      </c>
      <c r="K276" s="273">
        <f t="shared" si="14"/>
        <v>0</v>
      </c>
      <c r="L276" s="211"/>
    </row>
    <row r="277" spans="1:12" ht="19.5" hidden="1" customHeight="1">
      <c r="A277" s="270">
        <f t="shared" si="12"/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 t="shared" si="13"/>
        <v>0</v>
      </c>
      <c r="K277" s="273">
        <f t="shared" si="14"/>
        <v>0</v>
      </c>
      <c r="L277" s="211"/>
    </row>
    <row r="278" spans="1:12" ht="19.5" hidden="1" customHeight="1">
      <c r="A278" s="270">
        <f t="shared" si="12"/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188</v>
      </c>
      <c r="G278" s="273">
        <f t="array" ref="G278">SUM(IF("156"&amp;B278=KHN&amp;MH,TH))</f>
        <v>5284126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 t="shared" si="13"/>
        <v>0</v>
      </c>
      <c r="K278" s="273">
        <f t="shared" si="14"/>
        <v>0</v>
      </c>
      <c r="L278" s="211"/>
    </row>
    <row r="279" spans="1:12" ht="19.5" hidden="1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96</v>
      </c>
      <c r="G279" s="273">
        <f t="array" ref="G279">SUM(IF("156"&amp;B279=KHN&amp;MH,TH))</f>
        <v>4547544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 t="shared" si="13"/>
        <v>0</v>
      </c>
      <c r="K279" s="273">
        <f t="shared" si="14"/>
        <v>0</v>
      </c>
      <c r="L279" s="211"/>
    </row>
    <row r="280" spans="1:12" ht="19.5" hidden="1" customHeight="1">
      <c r="A280" s="270">
        <f t="shared" si="12"/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 t="shared" si="13"/>
        <v>0</v>
      </c>
      <c r="K280" s="273">
        <f t="shared" si="14"/>
        <v>0</v>
      </c>
      <c r="L280" s="211"/>
    </row>
    <row r="281" spans="1:12" ht="19.5" hidden="1" customHeight="1">
      <c r="A281" s="270">
        <f t="shared" si="12"/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 t="shared" si="13"/>
        <v>0</v>
      </c>
      <c r="K281" s="273">
        <f t="shared" si="14"/>
        <v>0</v>
      </c>
      <c r="L281" s="211"/>
    </row>
    <row r="282" spans="1:12" ht="19.5" hidden="1" customHeight="1">
      <c r="A282" s="270">
        <f t="shared" si="12"/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 t="shared" si="13"/>
        <v>0</v>
      </c>
      <c r="K282" s="273">
        <f t="shared" si="14"/>
        <v>0</v>
      </c>
      <c r="L282" s="211"/>
    </row>
    <row r="283" spans="1:12" ht="19.5" hidden="1" customHeight="1">
      <c r="A283" s="270">
        <f t="shared" si="12"/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 t="shared" si="13"/>
        <v>0</v>
      </c>
      <c r="K283" s="273">
        <f t="shared" si="14"/>
        <v>0</v>
      </c>
      <c r="L283" s="211"/>
    </row>
    <row r="284" spans="1:12" ht="19.5" hidden="1" customHeight="1">
      <c r="A284" s="270">
        <f t="shared" si="12"/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 t="shared" si="13"/>
        <v>0</v>
      </c>
      <c r="K284" s="273">
        <f t="shared" si="14"/>
        <v>0</v>
      </c>
      <c r="L284" s="211"/>
    </row>
    <row r="285" spans="1:12" ht="19.5" hidden="1" customHeight="1">
      <c r="A285" s="270">
        <f t="shared" si="12"/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24</v>
      </c>
      <c r="G285" s="273">
        <f t="array" ref="G285">SUM(IF("156"&amp;B285=KHN&amp;MH,TH))</f>
        <v>1157376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 t="shared" si="13"/>
        <v>0</v>
      </c>
      <c r="K285" s="273">
        <f t="shared" si="14"/>
        <v>0</v>
      </c>
      <c r="L285" s="211"/>
    </row>
    <row r="286" spans="1:12" ht="19.5" hidden="1" customHeight="1">
      <c r="A286" s="270">
        <f t="shared" si="12"/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 t="shared" si="13"/>
        <v>0</v>
      </c>
      <c r="K286" s="273">
        <f t="shared" si="14"/>
        <v>0</v>
      </c>
      <c r="L286" s="211"/>
    </row>
    <row r="287" spans="1:12" ht="19.5" hidden="1" customHeight="1">
      <c r="A287" s="270">
        <f t="shared" si="12"/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 t="shared" si="13"/>
        <v>0</v>
      </c>
      <c r="K287" s="273">
        <f t="shared" si="14"/>
        <v>0</v>
      </c>
      <c r="L287" s="211"/>
    </row>
    <row r="288" spans="1:12" ht="19.5" hidden="1" customHeight="1">
      <c r="A288" s="270">
        <f t="shared" si="12"/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239</v>
      </c>
      <c r="G288" s="273">
        <f t="array" ref="G288">SUM(IF("156"&amp;B288=KHN&amp;MH,TH))</f>
        <v>11590843</v>
      </c>
      <c r="H288" s="273">
        <f t="array" ref="H288">SUM(IF("156"&amp;B288=KHC&amp;MH,SL))</f>
        <v>239</v>
      </c>
      <c r="I288" s="273">
        <f t="array" ref="I288">SUM(IF("156"&amp;B288=KHC&amp;MH,TH))</f>
        <v>11590843</v>
      </c>
      <c r="J288" s="273">
        <f t="shared" si="13"/>
        <v>0</v>
      </c>
      <c r="K288" s="273">
        <f t="shared" si="14"/>
        <v>0</v>
      </c>
      <c r="L288" s="211"/>
    </row>
    <row r="289" spans="1:15" ht="19.5" hidden="1" customHeight="1">
      <c r="A289" s="270">
        <f t="shared" si="12"/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30</v>
      </c>
      <c r="G289" s="273">
        <f t="array" ref="G289">SUM(IF("156"&amp;B289=KHN&amp;MH,TH))</f>
        <v>1546980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 t="shared" si="13"/>
        <v>0</v>
      </c>
      <c r="K289" s="273">
        <f t="shared" si="14"/>
        <v>0</v>
      </c>
      <c r="L289" s="211"/>
    </row>
    <row r="290" spans="1:15" ht="19.5" hidden="1" customHeight="1">
      <c r="A290" s="270">
        <f t="shared" si="12"/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 t="shared" si="13"/>
        <v>0</v>
      </c>
      <c r="K290" s="273">
        <f t="shared" si="14"/>
        <v>0</v>
      </c>
      <c r="L290" s="211"/>
    </row>
    <row r="291" spans="1:15" ht="19.5" hidden="1" customHeight="1">
      <c r="A291" s="270">
        <f t="shared" si="12"/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 t="shared" si="13"/>
        <v>0</v>
      </c>
      <c r="K291" s="273">
        <f t="shared" si="14"/>
        <v>0</v>
      </c>
      <c r="L291" s="211"/>
    </row>
    <row r="292" spans="1:15" ht="19.5" hidden="1" customHeight="1">
      <c r="A292" s="270">
        <f t="shared" si="12"/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1057309</v>
      </c>
      <c r="H292" s="273">
        <f t="array" ref="H292">SUM(IF("156"&amp;B292=KHC&amp;MH,SL))</f>
        <v>650</v>
      </c>
      <c r="I292" s="273">
        <f t="array" ref="I292">SUM(IF("156"&amp;B292=KHC&amp;MH,TH))</f>
        <v>1057309</v>
      </c>
      <c r="J292" s="273">
        <f t="shared" si="13"/>
        <v>0</v>
      </c>
      <c r="K292" s="273">
        <f t="shared" si="14"/>
        <v>0</v>
      </c>
      <c r="L292" s="211"/>
    </row>
    <row r="293" spans="1:15" ht="19.5" hidden="1" customHeight="1">
      <c r="A293" s="270">
        <f t="shared" si="12"/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 t="shared" si="13"/>
        <v>0</v>
      </c>
      <c r="K293" s="273">
        <f t="shared" si="14"/>
        <v>0</v>
      </c>
      <c r="L293" s="211"/>
    </row>
    <row r="294" spans="1:15" ht="19.5" hidden="1" customHeight="1">
      <c r="A294" s="270">
        <f t="shared" si="12"/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310</v>
      </c>
      <c r="G294" s="273">
        <f t="array" ref="G294">SUM(IF("156"&amp;B294=KHN&amp;MH,TH))</f>
        <v>4334011</v>
      </c>
      <c r="H294" s="273">
        <f t="array" ref="H294">SUM(IF("156"&amp;B294=KHC&amp;MH,SL))</f>
        <v>310</v>
      </c>
      <c r="I294" s="273">
        <f t="array" ref="I294">SUM(IF("156"&amp;B294=KHC&amp;MH,TH))</f>
        <v>4334011</v>
      </c>
      <c r="J294" s="273">
        <f t="shared" si="13"/>
        <v>0</v>
      </c>
      <c r="K294" s="273">
        <f t="shared" si="14"/>
        <v>0</v>
      </c>
      <c r="L294" s="211"/>
    </row>
    <row r="295" spans="1:15" ht="19.5" hidden="1" customHeight="1">
      <c r="A295" s="270">
        <f t="shared" si="12"/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 t="shared" si="13"/>
        <v>0</v>
      </c>
      <c r="K295" s="273">
        <f t="shared" si="14"/>
        <v>0</v>
      </c>
      <c r="L295" s="211"/>
    </row>
    <row r="296" spans="1:15" ht="19.5" hidden="1" customHeight="1">
      <c r="A296" s="270">
        <f t="shared" si="12"/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1816796</v>
      </c>
      <c r="H296" s="273">
        <f t="array" ref="H296">SUM(IF("156"&amp;B296=KHC&amp;MH,SL))</f>
        <v>360</v>
      </c>
      <c r="I296" s="273">
        <f t="array" ref="I296">SUM(IF("156"&amp;B296=KHC&amp;MH,TH))</f>
        <v>1816796</v>
      </c>
      <c r="J296" s="273">
        <f t="shared" si="13"/>
        <v>0</v>
      </c>
      <c r="K296" s="273">
        <f t="shared" si="14"/>
        <v>0</v>
      </c>
      <c r="L296" s="211"/>
    </row>
    <row r="297" spans="1:15" ht="19.5" hidden="1" customHeight="1">
      <c r="A297" s="270">
        <f t="shared" si="12"/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2947420</v>
      </c>
      <c r="H297" s="273">
        <f t="array" ref="H297">SUM(IF("156"&amp;B297=KHC&amp;MH,SL))</f>
        <v>605</v>
      </c>
      <c r="I297" s="273">
        <f t="array" ref="I297">SUM(IF("156"&amp;B297=KHC&amp;MH,TH))</f>
        <v>2947420</v>
      </c>
      <c r="J297" s="273">
        <f t="shared" si="13"/>
        <v>0</v>
      </c>
      <c r="K297" s="273">
        <f t="shared" si="14"/>
        <v>0</v>
      </c>
      <c r="L297" s="211"/>
    </row>
    <row r="298" spans="1:15" ht="19.5" hidden="1" customHeight="1">
      <c r="A298" s="270">
        <f t="shared" si="12"/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 t="shared" si="13"/>
        <v>0</v>
      </c>
      <c r="K298" s="273">
        <f t="shared" si="14"/>
        <v>0</v>
      </c>
      <c r="L298" s="211"/>
    </row>
    <row r="299" spans="1:15" ht="19.5" hidden="1" customHeight="1">
      <c r="A299" s="270">
        <f t="shared" si="12"/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5000</v>
      </c>
      <c r="G299" s="273">
        <f t="array" ref="G299">SUM(IF("156"&amp;B299=KHN&amp;MH,TH))</f>
        <v>161009069</v>
      </c>
      <c r="H299" s="273">
        <f t="array" ref="H299">SUM(IF("156"&amp;B299=KHC&amp;MH,SL))</f>
        <v>5018</v>
      </c>
      <c r="I299" s="273">
        <f t="array" ref="I299">SUM(IF("156"&amp;B299=KHC&amp;MH,TH))</f>
        <v>161379725</v>
      </c>
      <c r="J299" s="273">
        <f t="shared" si="13"/>
        <v>0</v>
      </c>
      <c r="K299" s="273">
        <f t="shared" si="14"/>
        <v>0</v>
      </c>
      <c r="L299" s="211"/>
      <c r="M299" s="666"/>
      <c r="N299" s="274"/>
      <c r="O299" s="274"/>
    </row>
    <row r="300" spans="1:15" ht="19.5" hidden="1" customHeight="1">
      <c r="A300" s="270">
        <f t="shared" si="12"/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100</v>
      </c>
      <c r="G300" s="273">
        <f t="array" ref="G300">SUM(IF("156"&amp;B300=KHN&amp;MH,TH))</f>
        <v>3184100</v>
      </c>
      <c r="H300" s="273">
        <f t="array" ref="H300">SUM(IF("156"&amp;B300=KHC&amp;MH,SL))</f>
        <v>100</v>
      </c>
      <c r="I300" s="273">
        <f t="array" ref="I300">SUM(IF("156"&amp;B300=KHC&amp;MH,TH))</f>
        <v>3184100</v>
      </c>
      <c r="J300" s="273">
        <f t="shared" si="13"/>
        <v>0</v>
      </c>
      <c r="K300" s="273">
        <f t="shared" si="14"/>
        <v>0</v>
      </c>
      <c r="L300" s="211"/>
    </row>
    <row r="301" spans="1:15" ht="19.5" hidden="1" customHeight="1">
      <c r="A301" s="270">
        <f t="shared" si="12"/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 t="shared" si="13"/>
        <v>0</v>
      </c>
      <c r="K301" s="273">
        <f t="shared" si="14"/>
        <v>0</v>
      </c>
      <c r="L301" s="211"/>
    </row>
    <row r="302" spans="1:15" ht="19.5" hidden="1" customHeight="1">
      <c r="A302" s="270">
        <f t="shared" si="12"/>
        <v>291</v>
      </c>
      <c r="B302" s="613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 t="shared" si="13"/>
        <v>0</v>
      </c>
      <c r="K302" s="273">
        <f t="shared" si="14"/>
        <v>0</v>
      </c>
      <c r="L302" s="211"/>
    </row>
    <row r="303" spans="1:15" ht="19.5" hidden="1" customHeight="1">
      <c r="A303" s="270">
        <f t="shared" si="12"/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709491</v>
      </c>
      <c r="H303" s="273">
        <f t="array" ref="H303">SUM(IF("156"&amp;B303=KHC&amp;MH,SL))</f>
        <v>250</v>
      </c>
      <c r="I303" s="273">
        <f t="array" ref="I303">SUM(IF("156"&amp;B303=KHC&amp;MH,TH))</f>
        <v>709491</v>
      </c>
      <c r="J303" s="273">
        <f t="shared" si="13"/>
        <v>0</v>
      </c>
      <c r="K303" s="273">
        <f t="shared" si="14"/>
        <v>0</v>
      </c>
      <c r="L303" s="211"/>
    </row>
    <row r="304" spans="1:15" ht="19.5" hidden="1" customHeight="1">
      <c r="A304" s="270">
        <f t="shared" si="12"/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25</v>
      </c>
      <c r="G304" s="273">
        <f t="array" ref="G304">SUM(IF("156"&amp;B304=KHN&amp;MH,TH))</f>
        <v>803150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 t="shared" si="13"/>
        <v>0</v>
      </c>
      <c r="K304" s="273">
        <f t="shared" si="14"/>
        <v>0</v>
      </c>
      <c r="L304" s="211"/>
    </row>
    <row r="305" spans="1:12" ht="19.5" hidden="1" customHeight="1">
      <c r="A305" s="270">
        <f t="shared" si="12"/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70</v>
      </c>
      <c r="G305" s="273">
        <f t="array" ref="G305">SUM(IF("156"&amp;B305=KHN&amp;MH,TH))</f>
        <v>2506420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 t="shared" si="13"/>
        <v>0</v>
      </c>
      <c r="K305" s="273">
        <f t="shared" si="14"/>
        <v>0</v>
      </c>
      <c r="L305" s="211"/>
    </row>
    <row r="306" spans="1:12" ht="19.5" hidden="1" customHeight="1">
      <c r="A306" s="270">
        <f t="shared" si="12"/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 t="shared" si="13"/>
        <v>0</v>
      </c>
      <c r="K306" s="273">
        <f t="shared" si="14"/>
        <v>0</v>
      </c>
      <c r="L306" s="211"/>
    </row>
    <row r="307" spans="1:12" ht="19.5" hidden="1" customHeight="1">
      <c r="A307" s="270">
        <f t="shared" si="12"/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30</v>
      </c>
      <c r="G307" s="273">
        <f t="array" ref="G307">SUM(IF("156"&amp;B307=KHN&amp;MH,TH))</f>
        <v>1487220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 t="shared" si="13"/>
        <v>0</v>
      </c>
      <c r="K307" s="273">
        <f t="shared" si="14"/>
        <v>0</v>
      </c>
      <c r="L307" s="211"/>
    </row>
    <row r="308" spans="1:12" ht="19.5" hidden="1" customHeight="1">
      <c r="A308" s="270">
        <f t="shared" si="12"/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 t="shared" si="13"/>
        <v>0</v>
      </c>
      <c r="K308" s="273">
        <f t="shared" si="14"/>
        <v>0</v>
      </c>
      <c r="L308" s="211"/>
    </row>
    <row r="309" spans="1:12" ht="19.5" hidden="1" customHeight="1">
      <c r="A309" s="270">
        <f t="shared" si="12"/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26</v>
      </c>
      <c r="G309" s="273">
        <f t="array" ref="G309">SUM(IF("156"&amp;B309=KHN&amp;MH,TH))</f>
        <v>2300246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 t="shared" si="13"/>
        <v>0</v>
      </c>
      <c r="K309" s="273">
        <f t="shared" si="14"/>
        <v>0</v>
      </c>
      <c r="L309" s="211"/>
    </row>
    <row r="310" spans="1:12" ht="19.5" hidden="1" customHeight="1">
      <c r="A310" s="270">
        <f t="shared" si="12"/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38</v>
      </c>
      <c r="G310" s="273">
        <f t="array" ref="G310">SUM(IF("156"&amp;B310=KHN&amp;MH,TH))</f>
        <v>1321342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 t="shared" si="13"/>
        <v>0</v>
      </c>
      <c r="K310" s="273">
        <f t="shared" si="14"/>
        <v>0</v>
      </c>
      <c r="L310" s="211"/>
    </row>
    <row r="311" spans="1:12" ht="19.5" hidden="1" customHeight="1">
      <c r="A311" s="270">
        <f t="shared" si="12"/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0</v>
      </c>
      <c r="G311" s="273">
        <f t="array" ref="G311">SUM(IF("156"&amp;B311=KHN&amp;MH,TH))</f>
        <v>0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 t="shared" si="13"/>
        <v>0</v>
      </c>
      <c r="K311" s="273">
        <f t="shared" si="14"/>
        <v>0</v>
      </c>
      <c r="L311" s="211"/>
    </row>
    <row r="312" spans="1:12" ht="19.5" hidden="1" customHeight="1">
      <c r="A312" s="270">
        <f t="shared" si="12"/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7</v>
      </c>
      <c r="G312" s="273">
        <f t="array" ref="G312">SUM(IF("156"&amp;B312=KHN&amp;MH,TH))</f>
        <v>451318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 t="shared" si="13"/>
        <v>0</v>
      </c>
      <c r="K312" s="273">
        <f t="shared" si="14"/>
        <v>0</v>
      </c>
      <c r="L312" s="211"/>
    </row>
    <row r="313" spans="1:12" ht="19.5" hidden="1" customHeight="1">
      <c r="A313" s="270">
        <f t="shared" si="12"/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62</v>
      </c>
      <c r="G313" s="273">
        <f t="array" ref="G313">SUM(IF("156"&amp;B313=KHN&amp;MH,TH))</f>
        <v>3965925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 t="shared" si="13"/>
        <v>0</v>
      </c>
      <c r="K313" s="273">
        <f t="shared" si="14"/>
        <v>0</v>
      </c>
      <c r="L313" s="211"/>
    </row>
    <row r="314" spans="1:12" ht="19.5" hidden="1" customHeight="1">
      <c r="A314" s="270">
        <f t="shared" si="12"/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 t="shared" si="13"/>
        <v>0</v>
      </c>
      <c r="K314" s="273">
        <f t="shared" si="14"/>
        <v>0</v>
      </c>
      <c r="L314" s="211"/>
    </row>
    <row r="315" spans="1:12" ht="19.5" hidden="1" customHeight="1">
      <c r="A315" s="270">
        <f t="shared" si="12"/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0</v>
      </c>
      <c r="G315" s="273">
        <f t="array" ref="G315">SUM(IF("156"&amp;B315=KHN&amp;MH,TH))</f>
        <v>0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 t="shared" si="13"/>
        <v>0</v>
      </c>
      <c r="K315" s="273">
        <f t="shared" si="14"/>
        <v>0</v>
      </c>
      <c r="L315" s="211"/>
    </row>
    <row r="316" spans="1:12" ht="19.5" hidden="1" customHeight="1">
      <c r="A316" s="270">
        <f t="shared" si="12"/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 t="shared" si="13"/>
        <v>0</v>
      </c>
      <c r="K316" s="273">
        <f t="shared" si="14"/>
        <v>0</v>
      </c>
      <c r="L316" s="211"/>
    </row>
    <row r="317" spans="1:12" ht="19.5" hidden="1" customHeight="1">
      <c r="A317" s="270">
        <f t="shared" si="12"/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265090</v>
      </c>
      <c r="H317" s="273">
        <f t="array" ref="H317">SUM(IF("156"&amp;B317=KHC&amp;MH,SL))</f>
        <v>50</v>
      </c>
      <c r="I317" s="273">
        <f t="array" ref="I317">SUM(IF("156"&amp;B317=KHC&amp;MH,TH))</f>
        <v>265090</v>
      </c>
      <c r="J317" s="273">
        <f t="shared" si="13"/>
        <v>0</v>
      </c>
      <c r="K317" s="273">
        <f t="shared" si="14"/>
        <v>0</v>
      </c>
      <c r="L317" s="211"/>
    </row>
    <row r="318" spans="1:12" ht="19.5" hidden="1" customHeight="1">
      <c r="A318" s="270">
        <f t="shared" si="12"/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440525</v>
      </c>
      <c r="H318" s="273">
        <f t="array" ref="H318">SUM(IF("156"&amp;B318=KHC&amp;MH,SL))</f>
        <v>25</v>
      </c>
      <c r="I318" s="273">
        <f t="array" ref="I318">SUM(IF("156"&amp;B318=KHC&amp;MH,TH))</f>
        <v>440525</v>
      </c>
      <c r="J318" s="273">
        <f t="shared" si="13"/>
        <v>0</v>
      </c>
      <c r="K318" s="273">
        <f t="shared" si="14"/>
        <v>0</v>
      </c>
      <c r="L318" s="211"/>
    </row>
    <row r="319" spans="1:12" ht="19.5" hidden="1" customHeight="1">
      <c r="A319" s="270">
        <f t="shared" si="12"/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 t="shared" si="13"/>
        <v>0</v>
      </c>
      <c r="K319" s="273">
        <f t="shared" si="14"/>
        <v>0</v>
      </c>
      <c r="L319" s="211"/>
    </row>
    <row r="320" spans="1:12" ht="19.5" hidden="1" customHeight="1">
      <c r="A320" s="270">
        <f t="shared" si="12"/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 t="shared" si="13"/>
        <v>0</v>
      </c>
      <c r="K320" s="273">
        <f t="shared" si="14"/>
        <v>0</v>
      </c>
      <c r="L320" s="211"/>
    </row>
    <row r="321" spans="1:12" ht="19.5" hidden="1" customHeight="1">
      <c r="A321" s="270">
        <f t="shared" si="12"/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32</v>
      </c>
      <c r="G321" s="273">
        <f t="array" ref="G321">SUM(IF("156"&amp;B321=KHN&amp;MH,TH))</f>
        <v>1422144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 t="shared" si="13"/>
        <v>0</v>
      </c>
      <c r="K321" s="273">
        <f t="shared" si="14"/>
        <v>0</v>
      </c>
      <c r="L321" s="211"/>
    </row>
    <row r="322" spans="1:12" ht="19.5" hidden="1" customHeight="1">
      <c r="A322" s="270">
        <f t="shared" si="12"/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4</v>
      </c>
      <c r="G322" s="273">
        <f t="array" ref="G322">SUM(IF("156"&amp;B322=KHN&amp;MH,TH))</f>
        <v>429676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 t="shared" si="13"/>
        <v>0</v>
      </c>
      <c r="K322" s="273">
        <f t="shared" si="14"/>
        <v>0</v>
      </c>
      <c r="L322" s="211"/>
    </row>
    <row r="323" spans="1:12" ht="19.5" hidden="1" customHeight="1">
      <c r="A323" s="270">
        <f t="shared" si="12"/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12</v>
      </c>
      <c r="G323" s="273">
        <f t="array" ref="G323">SUM(IF("156"&amp;B323=KHN&amp;MH,TH))</f>
        <v>947436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 t="shared" si="13"/>
        <v>0</v>
      </c>
      <c r="K323" s="273">
        <f t="shared" si="14"/>
        <v>0</v>
      </c>
      <c r="L323" s="211"/>
    </row>
    <row r="324" spans="1:12" ht="19.5" hidden="1" customHeight="1">
      <c r="A324" s="270">
        <f t="shared" si="12"/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 t="shared" si="13"/>
        <v>0</v>
      </c>
      <c r="K324" s="273">
        <f t="shared" si="14"/>
        <v>0</v>
      </c>
      <c r="L324" s="211"/>
    </row>
    <row r="325" spans="1:12" ht="19.5" hidden="1" customHeight="1">
      <c r="A325" s="270">
        <f t="shared" si="12"/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 t="shared" si="13"/>
        <v>0</v>
      </c>
      <c r="K325" s="273">
        <f t="shared" si="14"/>
        <v>0</v>
      </c>
      <c r="L325" s="211"/>
    </row>
    <row r="326" spans="1:12" ht="19.5" hidden="1" customHeight="1">
      <c r="A326" s="270">
        <f t="shared" si="12"/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 t="shared" si="13"/>
        <v>0</v>
      </c>
      <c r="K326" s="273">
        <f t="shared" si="14"/>
        <v>0</v>
      </c>
      <c r="L326" s="211"/>
    </row>
    <row r="327" spans="1:12" ht="19.5" hidden="1" customHeight="1">
      <c r="A327" s="270">
        <f t="shared" si="12"/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16</v>
      </c>
      <c r="G327" s="273">
        <f t="array" ref="G327">SUM(IF("156"&amp;B327=KHN&amp;MH,TH))</f>
        <v>779801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 t="shared" si="13"/>
        <v>0</v>
      </c>
      <c r="K327" s="273">
        <f t="shared" si="14"/>
        <v>0</v>
      </c>
      <c r="L327" s="211"/>
    </row>
    <row r="328" spans="1:12" ht="19.5" hidden="1" customHeight="1">
      <c r="A328" s="270">
        <f t="shared" si="12"/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 t="shared" si="13"/>
        <v>0</v>
      </c>
      <c r="K328" s="273">
        <f t="shared" si="14"/>
        <v>0</v>
      </c>
      <c r="L328" s="211"/>
    </row>
    <row r="329" spans="1:12" ht="19.5" hidden="1" customHeight="1">
      <c r="A329" s="270">
        <f t="shared" si="12"/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34</v>
      </c>
      <c r="G329" s="273">
        <f t="array" ref="G329">SUM(IF("156"&amp;B329=KHN&amp;MH,TH))</f>
        <v>1279634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 t="shared" si="13"/>
        <v>0</v>
      </c>
      <c r="K329" s="273">
        <f t="shared" si="14"/>
        <v>0</v>
      </c>
      <c r="L329" s="211"/>
    </row>
    <row r="330" spans="1:12" ht="19.5" hidden="1" customHeight="1">
      <c r="A330" s="270">
        <f t="shared" si="12"/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230</v>
      </c>
      <c r="G330" s="273">
        <f t="array" ref="G330">SUM(IF("156"&amp;B330=KHN&amp;MH,TH))</f>
        <v>15019000</v>
      </c>
      <c r="H330" s="273">
        <f t="array" ref="H330">SUM(IF("156"&amp;B330=KHC&amp;MH,SL))</f>
        <v>230</v>
      </c>
      <c r="I330" s="273">
        <f t="array" ref="I330">SUM(IF("156"&amp;B330=KHC&amp;MH,TH))</f>
        <v>15019000</v>
      </c>
      <c r="J330" s="273">
        <f t="shared" si="13"/>
        <v>0</v>
      </c>
      <c r="K330" s="273">
        <f t="shared" si="14"/>
        <v>0</v>
      </c>
      <c r="L330" s="211"/>
    </row>
    <row r="331" spans="1:12" ht="19.5" hidden="1" customHeight="1">
      <c r="A331" s="270">
        <f t="shared" si="12"/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 t="shared" si="13"/>
        <v>0</v>
      </c>
      <c r="K331" s="273">
        <f t="shared" si="14"/>
        <v>0</v>
      </c>
      <c r="L331" s="211"/>
    </row>
    <row r="332" spans="1:12" ht="19.5" hidden="1" customHeight="1">
      <c r="A332" s="270">
        <f t="shared" ref="A332:A346" si="15"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10</v>
      </c>
      <c r="G332" s="273">
        <f t="array" ref="G332">SUM(IF("156"&amp;B332=KHN&amp;MH,TH))</f>
        <v>785000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 t="shared" ref="J332:J346" si="16">D332+F332-H332</f>
        <v>0</v>
      </c>
      <c r="K332" s="273">
        <f t="shared" ref="K332:K346" si="17">E332+G332-I332</f>
        <v>0</v>
      </c>
      <c r="L332" s="211"/>
    </row>
    <row r="333" spans="1:12" ht="19.5" hidden="1" customHeight="1">
      <c r="A333" s="270">
        <f t="shared" si="15"/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50</v>
      </c>
      <c r="G333" s="273">
        <f t="array" ref="G333">SUM(IF("156"&amp;B333=KHN&amp;MH,TH))</f>
        <v>618750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 t="shared" si="16"/>
        <v>0</v>
      </c>
      <c r="K333" s="273">
        <f t="shared" si="17"/>
        <v>0</v>
      </c>
      <c r="L333" s="211"/>
    </row>
    <row r="334" spans="1:12" ht="19.5" hidden="1" customHeight="1">
      <c r="A334" s="270">
        <f t="shared" si="15"/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 t="shared" si="16"/>
        <v>0</v>
      </c>
      <c r="K334" s="273">
        <f t="shared" si="17"/>
        <v>0</v>
      </c>
      <c r="L334" s="211"/>
    </row>
    <row r="335" spans="1:12" ht="19.5" hidden="1" customHeight="1">
      <c r="A335" s="270">
        <f t="shared" si="15"/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 t="shared" si="16"/>
        <v>0</v>
      </c>
      <c r="K335" s="273">
        <f t="shared" si="17"/>
        <v>0</v>
      </c>
      <c r="L335" s="211"/>
    </row>
    <row r="336" spans="1:12" ht="19.5" customHeight="1">
      <c r="A336" s="270">
        <f t="shared" si="15"/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6800</v>
      </c>
      <c r="G336" s="273">
        <f t="array" ref="G336">SUM(IF("156"&amp;B336=KHN&amp;MH,TH))</f>
        <v>237217550</v>
      </c>
      <c r="H336" s="273">
        <f t="array" ref="H336">SUM(IF("156"&amp;B336=KHC&amp;MH,SL))</f>
        <v>6950</v>
      </c>
      <c r="I336" s="273">
        <f t="array" ref="I336">SUM(IF("156"&amp;B336=KHC&amp;MH,TH))</f>
        <v>239655050</v>
      </c>
      <c r="J336" s="273">
        <f t="shared" si="16"/>
        <v>1700</v>
      </c>
      <c r="K336" s="273">
        <f t="shared" si="17"/>
        <v>59075000</v>
      </c>
      <c r="L336" s="211"/>
    </row>
    <row r="337" spans="1:12" ht="19.5" customHeight="1">
      <c r="A337" s="270">
        <f t="shared" si="15"/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6"/>
        <v>1700</v>
      </c>
      <c r="K337" s="273">
        <f t="shared" si="17"/>
        <v>5771500</v>
      </c>
      <c r="L337" s="211"/>
    </row>
    <row r="338" spans="1:12" ht="19.5" hidden="1" customHeight="1">
      <c r="A338" s="270">
        <f t="shared" si="15"/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 t="shared" si="16"/>
        <v>0</v>
      </c>
      <c r="K338" s="273">
        <f t="shared" si="17"/>
        <v>0</v>
      </c>
      <c r="L338" s="211"/>
    </row>
    <row r="339" spans="1:12" ht="19.5" hidden="1" customHeight="1">
      <c r="A339" s="270">
        <f t="shared" si="15"/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 t="shared" si="16"/>
        <v>0</v>
      </c>
      <c r="K339" s="273">
        <f t="shared" si="17"/>
        <v>0</v>
      </c>
      <c r="L339" s="211"/>
    </row>
    <row r="340" spans="1:12" ht="19.5" hidden="1" customHeight="1">
      <c r="A340" s="270">
        <f t="shared" si="15"/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4</v>
      </c>
      <c r="G340" s="273">
        <f t="array" ref="G340">SUM(IF("156"&amp;B340=KHN&amp;MH,TH))</f>
        <v>481356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 t="shared" si="16"/>
        <v>0</v>
      </c>
      <c r="K340" s="273">
        <f t="shared" si="17"/>
        <v>0</v>
      </c>
      <c r="L340" s="211"/>
    </row>
    <row r="341" spans="1:12" ht="19.5" hidden="1" customHeight="1">
      <c r="A341" s="270">
        <f t="shared" si="15"/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 t="shared" si="16"/>
        <v>0</v>
      </c>
      <c r="K341" s="273">
        <f t="shared" si="17"/>
        <v>0</v>
      </c>
      <c r="L341" s="211"/>
    </row>
    <row r="342" spans="1:12" ht="19.5" hidden="1" customHeight="1">
      <c r="A342" s="270">
        <f t="shared" si="15"/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87</v>
      </c>
      <c r="G342" s="273">
        <f t="array" ref="G342">SUM(IF("156"&amp;B342=KHN&amp;MH,TH))</f>
        <v>6178044</v>
      </c>
      <c r="H342" s="273">
        <f t="array" ref="H342">SUM(IF("156"&amp;B342=KHC&amp;MH,SL))</f>
        <v>87</v>
      </c>
      <c r="I342" s="273">
        <f t="array" ref="I342">SUM(IF("156"&amp;B342=KHC&amp;MH,TH))</f>
        <v>6178044</v>
      </c>
      <c r="J342" s="273">
        <f t="shared" si="16"/>
        <v>0</v>
      </c>
      <c r="K342" s="273">
        <f t="shared" si="17"/>
        <v>0</v>
      </c>
      <c r="L342" s="211"/>
    </row>
    <row r="343" spans="1:12" ht="19.5" hidden="1" customHeight="1">
      <c r="A343" s="270">
        <f t="shared" si="15"/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 t="shared" si="16"/>
        <v>0</v>
      </c>
      <c r="K343" s="273">
        <f t="shared" si="17"/>
        <v>0</v>
      </c>
      <c r="L343" s="211"/>
    </row>
    <row r="344" spans="1:12" ht="19.5" hidden="1" customHeight="1">
      <c r="A344" s="270">
        <f t="shared" si="15"/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22</v>
      </c>
      <c r="G344" s="273">
        <f t="array" ref="G344">SUM(IF("156"&amp;B344=KHN&amp;MH,TH))</f>
        <v>1078286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 t="shared" si="16"/>
        <v>0</v>
      </c>
      <c r="K344" s="273">
        <f t="shared" si="17"/>
        <v>0</v>
      </c>
      <c r="L344" s="211"/>
    </row>
    <row r="345" spans="1:12" ht="19.5" hidden="1" customHeight="1">
      <c r="A345" s="270">
        <f t="shared" si="15"/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 t="shared" si="16"/>
        <v>0</v>
      </c>
      <c r="K345" s="273">
        <f t="shared" si="17"/>
        <v>0</v>
      </c>
      <c r="L345" s="211"/>
    </row>
    <row r="346" spans="1:12" ht="19.5" customHeight="1">
      <c r="A346" s="270">
        <f t="shared" si="15"/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si="16"/>
        <v>100</v>
      </c>
      <c r="K346" s="273">
        <f t="shared" si="17"/>
        <v>2850000</v>
      </c>
      <c r="L346" s="211"/>
    </row>
    <row r="347" spans="1:12" ht="19.5" hidden="1" customHeight="1">
      <c r="A347" s="270">
        <f t="shared" ref="A347" si="18">IF(B347&lt;&gt;"",ROW()-11,"")</f>
        <v>336</v>
      </c>
      <c r="B347" s="732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2320467</v>
      </c>
      <c r="H347" s="273">
        <f t="array" ref="H347">SUM(IF("156"&amp;B347=KHC&amp;MH,SL))</f>
        <v>1620</v>
      </c>
      <c r="I347" s="273">
        <f t="array" ref="I347">SUM(IF("156"&amp;B347=KHC&amp;MH,TH))</f>
        <v>2320467</v>
      </c>
      <c r="J347" s="273">
        <f t="shared" ref="J347" si="19">D347+F347-H347</f>
        <v>0</v>
      </c>
      <c r="K347" s="273">
        <f t="shared" ref="K347" si="20">E347+G347-I347</f>
        <v>0</v>
      </c>
      <c r="L347" s="211"/>
    </row>
    <row r="348" spans="1:12" ht="19.5" customHeight="1">
      <c r="A348" s="270" t="str">
        <f t="shared" ref="A348" si="21">IF(B348&lt;&gt;"",ROW()-11,"")</f>
        <v/>
      </c>
      <c r="B348" s="271"/>
      <c r="C348" s="272"/>
      <c r="D348" s="273"/>
      <c r="E348" s="273"/>
      <c r="F348" s="273"/>
      <c r="G348" s="273"/>
      <c r="H348" s="273"/>
      <c r="I348" s="273"/>
      <c r="J348" s="273"/>
      <c r="K348" s="273"/>
      <c r="L348" s="211"/>
    </row>
    <row r="349" spans="1:12" ht="19.5" customHeight="1">
      <c r="A349" s="269"/>
      <c r="B349" s="281" t="s">
        <v>257</v>
      </c>
      <c r="C349" s="269"/>
      <c r="D349" s="282">
        <f t="shared" ref="D349:K349" si="22">SUM(D12:D348)</f>
        <v>43161</v>
      </c>
      <c r="E349" s="282">
        <f t="shared" si="22"/>
        <v>596650875</v>
      </c>
      <c r="F349" s="282">
        <f t="shared" si="22"/>
        <v>220992</v>
      </c>
      <c r="G349" s="282">
        <f t="shared" si="22"/>
        <v>2611120643</v>
      </c>
      <c r="H349" s="282">
        <f t="shared" si="22"/>
        <v>202311</v>
      </c>
      <c r="I349" s="282">
        <f t="shared" si="22"/>
        <v>2445449444</v>
      </c>
      <c r="J349" s="282">
        <f t="shared" si="22"/>
        <v>61842</v>
      </c>
      <c r="K349" s="282">
        <f t="shared" si="22"/>
        <v>762322074</v>
      </c>
      <c r="L349" s="211"/>
    </row>
    <row r="350" spans="1:12" ht="19.5" customHeight="1">
      <c r="A350" s="283"/>
      <c r="B350" s="284"/>
      <c r="C350" s="283"/>
      <c r="D350" s="285"/>
      <c r="E350" s="285">
        <f>E349-CDPS!C20</f>
        <v>-54839305</v>
      </c>
      <c r="F350" s="285"/>
      <c r="G350" s="285">
        <f>G349-CDPS!E20</f>
        <v>0</v>
      </c>
      <c r="H350" s="285"/>
      <c r="I350" s="285">
        <f>I349-CDPS!F20</f>
        <v>0</v>
      </c>
      <c r="J350" s="285"/>
      <c r="K350" s="285">
        <f>K349-CDPS!G20</f>
        <v>-54839305</v>
      </c>
      <c r="L350" s="211"/>
    </row>
    <row r="351" spans="1:12" ht="11.25" customHeight="1"/>
    <row r="352" spans="1:12" ht="19.5" customHeight="1">
      <c r="B352" s="828"/>
      <c r="C352" s="828"/>
      <c r="D352" s="828"/>
      <c r="E352" s="97"/>
      <c r="F352" s="97"/>
      <c r="G352" s="97"/>
      <c r="H352" s="97"/>
      <c r="I352" s="828" t="str">
        <f>"Ngày  31  tháng   03  năm   "&amp;YEAR(TH!$C$10)</f>
        <v>Ngày  31  tháng   03  năm   2017</v>
      </c>
      <c r="J352" s="828"/>
      <c r="K352" s="828"/>
    </row>
    <row r="353" spans="2:11" ht="19.5" customHeight="1">
      <c r="B353" s="135"/>
      <c r="C353" s="135"/>
      <c r="D353" s="135"/>
      <c r="E353" s="828"/>
      <c r="F353" s="828"/>
      <c r="G353" s="828"/>
      <c r="H353" s="97"/>
      <c r="I353" s="828" t="s">
        <v>107</v>
      </c>
      <c r="J353" s="828"/>
      <c r="K353" s="828"/>
    </row>
    <row r="354" spans="2:11" ht="19.5" customHeight="1">
      <c r="B354" s="135"/>
      <c r="C354" s="135"/>
      <c r="D354" s="135"/>
      <c r="E354" s="828"/>
      <c r="F354" s="828"/>
      <c r="G354" s="828"/>
      <c r="H354" s="265"/>
      <c r="I354" s="828" t="s">
        <v>134</v>
      </c>
      <c r="J354" s="828"/>
      <c r="K354" s="828"/>
    </row>
    <row r="355" spans="2:11" ht="20.25" customHeight="1"/>
    <row r="356" spans="2:11" ht="20.25" customHeight="1"/>
    <row r="357" spans="2:11" ht="20.25" customHeight="1"/>
    <row r="358" spans="2:11" ht="20.25" customHeight="1"/>
    <row r="359" spans="2:11" ht="20.25" customHeight="1"/>
    <row r="360" spans="2:11" ht="20.25" customHeight="1"/>
    <row r="361" spans="2:11" ht="20.25" customHeight="1"/>
    <row r="362" spans="2:11" ht="19.5" customHeight="1"/>
    <row r="363" spans="2:11" ht="19.5" customHeight="1"/>
    <row r="364" spans="2:11" ht="19.5" customHeight="1"/>
    <row r="365" spans="2:11" ht="19.5" customHeight="1"/>
    <row r="366" spans="2:11" ht="19.5" customHeight="1"/>
    <row r="367" spans="2:11" ht="19.5" customHeight="1"/>
    <row r="368" spans="2:11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</sheetData>
  <autoFilter ref="A11:M350">
    <filterColumn colId="9">
      <filters blank="1">
        <filter val="1,000"/>
        <filter val="1,700"/>
        <filter val="100"/>
        <filter val="108"/>
        <filter val="114"/>
        <filter val="118"/>
        <filter val="120"/>
        <filter val="123"/>
        <filter val="124"/>
        <filter val="125"/>
        <filter val="130"/>
        <filter val="136"/>
        <filter val="137"/>
        <filter val="140"/>
        <filter val="150"/>
        <filter val="151"/>
        <filter val="152"/>
        <filter val="167"/>
        <filter val="168"/>
        <filter val="170"/>
        <filter val="18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9"/>
        <filter val="26"/>
        <filter val="260"/>
        <filter val="27"/>
        <filter val="275"/>
        <filter val="29,800"/>
        <filter val="3,496"/>
        <filter val="30"/>
        <filter val="300"/>
        <filter val="318"/>
        <filter val="32"/>
        <filter val="33"/>
        <filter val="34"/>
        <filter val="35"/>
        <filter val="36"/>
        <filter val="38"/>
        <filter val="40"/>
        <filter val="400"/>
        <filter val="42"/>
        <filter val="46"/>
        <filter val="48"/>
        <filter val="50"/>
        <filter val="500"/>
        <filter val="52"/>
        <filter val="52,125"/>
        <filter val="57"/>
        <filter val="61"/>
        <filter val="70"/>
        <filter val="72"/>
        <filter val="74"/>
        <filter val="746"/>
        <filter val="76"/>
        <filter val="80"/>
        <filter val="900"/>
        <filter val="96"/>
        <filter val="99"/>
      </filters>
    </filterColumn>
  </autoFilter>
  <sortState ref="A12:O349">
    <sortCondition ref="B12:B349"/>
  </sortState>
  <mergeCells count="21">
    <mergeCell ref="B7:K7"/>
    <mergeCell ref="E354:G354"/>
    <mergeCell ref="I354:K354"/>
    <mergeCell ref="B352:D352"/>
    <mergeCell ref="I352:K352"/>
    <mergeCell ref="E353:G353"/>
    <mergeCell ref="I353:K353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67" t="str">
        <f>TH!A2</f>
        <v>Địa chỉ: Thửa đất số 144, tờ bản đồ số 12TĐH.1, tổ 1, khu phố Đông Tác, Phường Tân Đông Hiệp, Thị Xã Dĩ An, Tỉnh Bình Dương, Việt Nam</v>
      </c>
      <c r="B3" s="867"/>
      <c r="C3" s="867"/>
      <c r="D3" s="867"/>
      <c r="E3" s="867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67"/>
      <c r="B4" s="867"/>
      <c r="C4" s="867"/>
      <c r="D4" s="867"/>
      <c r="E4" s="867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68" t="s">
        <v>33</v>
      </c>
      <c r="B14" s="868" t="s">
        <v>177</v>
      </c>
      <c r="C14" s="868" t="s">
        <v>178</v>
      </c>
      <c r="D14" s="868" t="s">
        <v>170</v>
      </c>
      <c r="E14" s="870" t="s">
        <v>179</v>
      </c>
      <c r="F14" s="870"/>
      <c r="G14" s="868" t="s">
        <v>180</v>
      </c>
      <c r="H14" s="868" t="s">
        <v>181</v>
      </c>
    </row>
    <row r="15" spans="1:17" ht="12.75" customHeight="1">
      <c r="A15" s="869"/>
      <c r="B15" s="869"/>
      <c r="C15" s="869"/>
      <c r="D15" s="869"/>
      <c r="E15" s="194" t="s">
        <v>182</v>
      </c>
      <c r="F15" s="194" t="str">
        <f>IF(LEFT($D$7,1)="N","Thực nhập","Thực xuất")</f>
        <v>Thực nhập</v>
      </c>
      <c r="G15" s="869"/>
      <c r="H15" s="869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IF(ISNA(VLOOKUP(B17,NXT!$B$12:$C$350,2,0)),"",VLOOKUP(B17,NXT!$B$12:$C$350,2,0))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IF(ISNA(VLOOKUP(B18,NXT!$B$12:$C$350,2,0)),"",VLOOKUP(B18,NXT!$B$12:$C$350,2,0))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IF(ISNA(VLOOKUP(B19,NXT!$B$12:$C$350,2,0)),"",VLOOKUP(B19,NXT!$B$12:$C$350,2,0))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IF(ISNA(VLOOKUP(B20,NXT!$B$12:$C$350,2,0)),"",VLOOKUP(B20,NXT!$B$12:$C$350,2,0))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IF(ISNA(VLOOKUP(B21,NXT!$B$12:$C$350,2,0)),"",VLOOKUP(B21,NXT!$B$12:$C$350,2,0))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IF(ISNA(VLOOKUP(B22,NXT!$B$12:$C$350,2,0)),"",VLOOKUP(B22,NXT!$B$12:$C$350,2,0))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IF(ISNA(VLOOKUP(B23,NXT!$B$12:$C$350,2,0)),"",VLOOKUP(B23,NXT!$B$12:$C$350,2,0))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IF(ISNA(VLOOKUP(B24,NXT!$B$12:$C$350,2,0)),"",VLOOKUP(B24,NXT!$B$12:$C$350,2,0))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IF(ISNA(VLOOKUP(B25,NXT!$B$12:$C$350,2,0)),"",VLOOKUP(B25,NXT!$B$12:$C$350,2,0))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IF(ISNA(VLOOKUP(B26,NXT!$B$12:$C$350,2,0)),"",VLOOKUP(B26,NXT!$B$12:$C$350,2,0))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IF(ISNA(VLOOKUP(B27,NXT!$B$12:$C$350,2,0)),"",VLOOKUP(B27,NXT!$B$12:$C$350,2,0))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IF(ISNA(VLOOKUP(B28,NXT!$B$12:$C$350,2,0)),"",VLOOKUP(B28,NXT!$B$12:$C$350,2,0))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IF(ISNA(VLOOKUP(B29,NXT!$B$12:$C$350,2,0)),"",VLOOKUP(B29,NXT!$B$12:$C$350,2,0))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70" t="s">
        <v>183</v>
      </c>
      <c r="B30" s="870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e">
        <f ca="1">"Tổng số tiền (viết bằng chữ):  "&amp;[2]!VND(H30, TRUE)</f>
        <v>#NAME?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77" t="s">
        <v>187</v>
      </c>
      <c r="K2" s="877"/>
      <c r="L2" s="877"/>
      <c r="M2" s="877"/>
      <c r="N2" s="259"/>
    </row>
    <row r="3" spans="1:14" s="130" customFormat="1" ht="16.5" customHeight="1">
      <c r="B3" s="881" t="str">
        <f>TH!A2</f>
        <v>Địa chỉ: Thửa đất số 144, tờ bản đồ số 12TĐH.1, tổ 1, khu phố Đông Tác, Phường Tân Đông Hiệp, Thị Xã Dĩ An, Tỉnh Bình Dương, Việt Nam</v>
      </c>
      <c r="C3" s="881"/>
      <c r="D3" s="881"/>
      <c r="E3" s="881"/>
      <c r="F3" s="881"/>
      <c r="G3" s="881"/>
      <c r="H3" s="881"/>
      <c r="I3" s="881"/>
      <c r="J3" s="87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8"/>
      <c r="L3" s="878"/>
      <c r="M3" s="878"/>
      <c r="N3" s="260"/>
    </row>
    <row r="4" spans="1:14" s="130" customFormat="1" ht="16.5" customHeight="1">
      <c r="B4" s="881"/>
      <c r="C4" s="881"/>
      <c r="D4" s="881"/>
      <c r="E4" s="881"/>
      <c r="F4" s="881"/>
      <c r="G4" s="881"/>
      <c r="H4" s="881"/>
      <c r="I4" s="881"/>
      <c r="J4" s="878"/>
      <c r="K4" s="878"/>
      <c r="L4" s="878"/>
      <c r="M4" s="878"/>
      <c r="N4" s="260"/>
    </row>
    <row r="5" spans="1:14" ht="32.25" customHeight="1">
      <c r="B5" s="879" t="s">
        <v>188</v>
      </c>
      <c r="C5" s="879"/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413"/>
    </row>
    <row r="6" spans="1:14">
      <c r="B6" s="874" t="s">
        <v>189</v>
      </c>
      <c r="C6" s="874"/>
      <c r="D6" s="874"/>
      <c r="E6" s="874"/>
      <c r="F6" s="874"/>
      <c r="G6" s="874"/>
      <c r="H6" s="874"/>
      <c r="I6" s="874"/>
      <c r="J6" s="874"/>
      <c r="K6" s="874"/>
      <c r="L6" s="874"/>
      <c r="M6" s="874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80" t="s">
        <v>558</v>
      </c>
      <c r="K8" s="880"/>
      <c r="L8" s="880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72" t="s">
        <v>33</v>
      </c>
      <c r="B10" s="872" t="s">
        <v>1</v>
      </c>
      <c r="C10" s="872"/>
      <c r="D10" s="873" t="s">
        <v>0</v>
      </c>
      <c r="E10" s="873" t="s">
        <v>192</v>
      </c>
      <c r="F10" s="873" t="s">
        <v>180</v>
      </c>
      <c r="G10" s="875" t="s">
        <v>193</v>
      </c>
      <c r="H10" s="876"/>
      <c r="I10" s="875" t="s">
        <v>194</v>
      </c>
      <c r="J10" s="876"/>
      <c r="K10" s="875" t="s">
        <v>195</v>
      </c>
      <c r="L10" s="876"/>
      <c r="M10" s="873" t="s">
        <v>125</v>
      </c>
      <c r="N10" s="107"/>
    </row>
    <row r="11" spans="1:14" ht="48.75" customHeight="1">
      <c r="A11" s="872"/>
      <c r="B11" s="108" t="s">
        <v>15</v>
      </c>
      <c r="C11" s="108" t="s">
        <v>31</v>
      </c>
      <c r="D11" s="873"/>
      <c r="E11" s="873"/>
      <c r="F11" s="873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73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VLOOKUP($J$8,NXT!$B$12:$K$350,3,0)</f>
        <v>18</v>
      </c>
      <c r="L13" s="424">
        <f>VLOOKUP($J$8,NXT!$B$12:$K$350,4,0)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CTGS</v>
      </c>
      <c r="C14" s="426">
        <f ca="1">IF(ROWS($1:1)&gt;COUNT(Dong11),"",OFFSET(TH!E$1,SMALL(Dong11,ROWS($1:1)),))</f>
        <v>42766</v>
      </c>
      <c r="D14" s="427">
        <f ca="1">IF(ROWS($1:1)&gt;COUNT(Dong11),"",OFFSET(TH!H$1,SMALL(Dong11,ROWS($1:1)),))</f>
        <v>0</v>
      </c>
      <c r="E14" s="425" t="str">
        <f ca="1">IF(ROWS($1:1)&gt;COUNT(Dong11),"",IF(OFFSET(TH!L$1,SMALL(Dong11,ROWS($1:1)),)=$G$7,OFFSET(TH!M$1,SMALL(Dong11,ROWS($1:1)),),OFFSET(TH!L$1,SMALL(Dong11,ROWS($1:1)),)))</f>
        <v>641</v>
      </c>
      <c r="F14" s="428">
        <f ca="1">IF(ROWS($1:1)&gt;COUNT(Dong11),0,OFFSET(TH!J$1,SMALL(Dong11,ROWS($1:1)),))</f>
        <v>0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42755</v>
      </c>
      <c r="D15" s="427" t="str">
        <f ca="1">IF(ROWS($1:2)&gt;COUNT(Dong11),"",OFFSET(TH!H$1,SMALL(Dong11,ROWS($1:2)),))</f>
        <v>Cty TNHH SX Bao Bì Nhựa Giấy Minh Long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42794</v>
      </c>
      <c r="D16" s="427" t="str">
        <f ca="1">IF(ROWS($1:3)&gt;COUNT(Dong11),"",OFFSET(TH!H$1,SMALL(Dong11,ROWS($1:3)),))</f>
        <v>Cty TNHH MTV Bao Bì Long Thành Đạt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31525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42820</v>
      </c>
      <c r="D17" s="427" t="str">
        <f ca="1">IF(ROWS($1:4)&gt;COUNT(Dong11),"",OFFSET(TH!H$1,SMALL(Dong11,ROWS($1:4)),))</f>
        <v>Cty TNHH SX Bao Bì Nhựa Giấy Minh Long</v>
      </c>
      <c r="E17" s="425" t="str">
        <f ca="1">IF(ROWS($1:4)&gt;COUNT(Dong11),"",IF(OFFSET(TH!L$1,SMALL(Dong11,ROWS($1:4)),)=$G$7,OFFSET(TH!M$1,SMALL(Dong11,ROWS($1:4)),),OFFSET(TH!L$1,SMALL(Dong11,ROWS($1:4)),)))</f>
        <v>156</v>
      </c>
      <c r="F17" s="428">
        <f ca="1">IF(ROWS($1:4)&gt;COUNT(Dong11),0,OFFSET(TH!J$1,SMALL(Dong11,ROWS($1:4)),))</f>
        <v>31850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42755</v>
      </c>
      <c r="D18" s="427" t="str">
        <f ca="1">IF(ROWS($1:5)&gt;COUNT(Dong11),"",OFFSET(TH!H$1,SMALL(Dong11,ROWS($1:5)),))</f>
        <v>Xuất bán</v>
      </c>
      <c r="E18" s="425" t="str">
        <f ca="1">IF(ROWS($1:5)&gt;COUNT(Dong11),"",IF(OFFSET(TH!L$1,SMALL(Dong11,ROWS($1:5)),)=$G$7,OFFSET(TH!M$1,SMALL(Dong11,ROWS($1:5)),),OFFSET(TH!L$1,SMALL(Dong11,ROWS($1:5)),)))</f>
        <v>632</v>
      </c>
      <c r="F18" s="428">
        <f ca="1">IF(ROWS($1:5)&gt;COUNT(Dong11),0,OFFSET(TH!J$1,SMALL(Dong11,ROWS($1:5)),))</f>
        <v>31525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42790</v>
      </c>
      <c r="D19" s="427" t="str">
        <f ca="1">IF(ROWS($1:6)&gt;COUNT(Dong11),"",OFFSET(TH!H$1,SMALL(Dong11,ROWS($1:6)),))</f>
        <v>Xuất bán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31145.088803088802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>
        <f t="shared" ca="1" si="0"/>
        <v>7</v>
      </c>
      <c r="B20" s="425">
        <f ca="1">IF(ROWS($1:7)&gt;COUNT(Dong11),"",OFFSET(TH!D$1,SMALL(Dong11,ROWS($1:7)),))</f>
        <v>0</v>
      </c>
      <c r="C20" s="426">
        <f ca="1">IF(ROWS($1:7)&gt;COUNT(Dong11),"",OFFSET(TH!E$1,SMALL(Dong11,ROWS($1:7)),))</f>
        <v>42812</v>
      </c>
      <c r="D20" s="427" t="str">
        <f ca="1">IF(ROWS($1:7)&gt;COUNT(Dong11),"",OFFSET(TH!H$1,SMALL(Dong11,ROWS($1:7)),))</f>
        <v>Xuất sản xuất</v>
      </c>
      <c r="E20" s="425" t="str">
        <f ca="1">IF(ROWS($1:7)&gt;COUNT(Dong11),"",IF(OFFSET(TH!L$1,SMALL(Dong11,ROWS($1:7)),)=$G$7,OFFSET(TH!M$1,SMALL(Dong11,ROWS($1:7)),),OFFSET(TH!L$1,SMALL(Dong11,ROWS($1:7)),)))</f>
        <v>154</v>
      </c>
      <c r="F20" s="428">
        <f ca="1">IF(ROWS($1:7)&gt;COUNT(Dong11),0,OFFSET(TH!J$1,SMALL(Dong11,ROWS($1:7)),))</f>
        <v>31850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18</v>
      </c>
      <c r="L20" s="429">
        <f t="shared" ca="1" si="4"/>
        <v>370656</v>
      </c>
      <c r="M20" s="429"/>
      <c r="N20" s="422"/>
    </row>
    <row r="21" spans="1:14">
      <c r="A21" s="408">
        <f t="shared" ca="1" si="0"/>
        <v>8</v>
      </c>
      <c r="B21" s="425">
        <f ca="1">IF(ROWS($1:8)&gt;COUNT(Dong11),"",OFFSET(TH!D$1,SMALL(Dong11,ROWS($1:8)),))</f>
        <v>0</v>
      </c>
      <c r="C21" s="426">
        <f ca="1">IF(ROWS($1:8)&gt;COUNT(Dong11),"",OFFSET(TH!E$1,SMALL(Dong11,ROWS($1:8)),))</f>
        <v>42814</v>
      </c>
      <c r="D21" s="427" t="str">
        <f ca="1">IF(ROWS($1:8)&gt;COUNT(Dong11),"",OFFSET(TH!H$1,SMALL(Dong11,ROWS($1:8)),))</f>
        <v>Nhập thành phẩm</v>
      </c>
      <c r="E21" s="425" t="str">
        <f ca="1">IF(ROWS($1:8)&gt;COUNT(Dong11),"",IF(OFFSET(TH!L$1,SMALL(Dong11,ROWS($1:8)),)=$G$7,OFFSET(TH!M$1,SMALL(Dong11,ROWS($1:8)),),OFFSET(TH!L$1,SMALL(Dong11,ROWS($1:8)),)))</f>
        <v>156</v>
      </c>
      <c r="F21" s="428">
        <f ca="1">IF(ROWS($1:8)&gt;COUNT(Dong11),0,OFFSET(TH!J$1,SMALL(Dong11,ROWS($1:8)),))</f>
        <v>33456.045674464905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18</v>
      </c>
      <c r="L21" s="429">
        <f t="shared" ca="1" si="4"/>
        <v>370656</v>
      </c>
      <c r="M21" s="429"/>
      <c r="N21" s="422"/>
    </row>
    <row r="22" spans="1:14">
      <c r="A22" s="408">
        <f t="shared" ca="1" si="0"/>
        <v>9</v>
      </c>
      <c r="B22" s="425">
        <f ca="1">IF(ROWS($1:9)&gt;COUNT(Dong11),"",OFFSET(TH!D$1,SMALL(Dong11,ROWS($1:9)),))</f>
        <v>0</v>
      </c>
      <c r="C22" s="426">
        <f ca="1">IF(ROWS($1:9)&gt;COUNT(Dong11),"",OFFSET(TH!E$1,SMALL(Dong11,ROWS($1:9)),))</f>
        <v>42814</v>
      </c>
      <c r="D22" s="427" t="str">
        <f ca="1">IF(ROWS($1:9)&gt;COUNT(Dong11),"",OFFSET(TH!H$1,SMALL(Dong11,ROWS($1:9)),))</f>
        <v>Xuất bán</v>
      </c>
      <c r="E22" s="425" t="str">
        <f ca="1">IF(ROWS($1:9)&gt;COUNT(Dong11),"",IF(OFFSET(TH!L$1,SMALL(Dong11,ROWS($1:9)),)=$G$7,OFFSET(TH!M$1,SMALL(Dong11,ROWS($1:9)),),OFFSET(TH!L$1,SMALL(Dong11,ROWS($1:9)),)))</f>
        <v>632</v>
      </c>
      <c r="F22" s="428">
        <f ca="1">IF(ROWS($1:9)&gt;COUNT(Dong11),0,OFFSET(TH!J$1,SMALL(Dong11,ROWS($1:9)),))</f>
        <v>33456.045674464905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18</v>
      </c>
      <c r="L22" s="429">
        <f t="shared" ca="1" si="4"/>
        <v>370656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1 năm 2017</v>
      </c>
      <c r="G47" s="211"/>
      <c r="I47" s="211"/>
      <c r="N47" s="422"/>
    </row>
    <row r="48" spans="1:14">
      <c r="G48" s="211"/>
      <c r="H48" s="414"/>
      <c r="I48" s="210"/>
      <c r="J48" s="874" t="str">
        <f ca="1">"Ngày 31 tháng  12  năm  "&amp;YEAR($C$14)</f>
        <v>Ngày 31 tháng  12  năm  2017</v>
      </c>
      <c r="K48" s="874"/>
      <c r="L48" s="874"/>
      <c r="M48" s="874"/>
      <c r="N48" s="422"/>
    </row>
    <row r="49" spans="4:14">
      <c r="D49" s="414" t="s">
        <v>11</v>
      </c>
      <c r="E49" s="874" t="s">
        <v>12</v>
      </c>
      <c r="F49" s="874"/>
      <c r="G49" s="874"/>
      <c r="H49" s="874"/>
      <c r="I49" s="874"/>
      <c r="J49" s="874" t="s">
        <v>107</v>
      </c>
      <c r="K49" s="874"/>
      <c r="L49" s="874"/>
      <c r="M49" s="874"/>
      <c r="N49" s="422"/>
    </row>
    <row r="50" spans="4:14">
      <c r="D50" s="414" t="s">
        <v>13</v>
      </c>
      <c r="E50" s="874" t="s">
        <v>13</v>
      </c>
      <c r="F50" s="874"/>
      <c r="G50" s="874"/>
      <c r="H50" s="874" t="s">
        <v>134</v>
      </c>
      <c r="I50" s="874"/>
      <c r="J50" s="874" t="s">
        <v>134</v>
      </c>
      <c r="K50" s="874"/>
      <c r="L50" s="874"/>
      <c r="M50" s="874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71" t="s">
        <v>101</v>
      </c>
      <c r="K59" s="871"/>
      <c r="L59" s="871"/>
      <c r="M59" s="871"/>
      <c r="N59" s="257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83" t="s">
        <v>201</v>
      </c>
      <c r="G1" s="883"/>
      <c r="H1" s="883"/>
      <c r="I1" s="883"/>
      <c r="J1" s="883"/>
    </row>
    <row r="2" spans="1:10" ht="15" customHeight="1">
      <c r="A2" s="893" t="str">
        <f>TH!A2</f>
        <v>Địa chỉ: Thửa đất số 144, tờ bản đồ số 12TĐH.1, tổ 1, khu phố Đông Tác, Phường Tân Đông Hiệp, Thị Xã Dĩ An, Tỉnh Bình Dương, Việt Nam</v>
      </c>
      <c r="B2" s="893"/>
      <c r="C2" s="893"/>
      <c r="D2" s="893"/>
      <c r="E2" s="893"/>
      <c r="F2" s="882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82"/>
      <c r="H2" s="882"/>
      <c r="I2" s="882"/>
      <c r="J2" s="882"/>
    </row>
    <row r="3" spans="1:10">
      <c r="A3" s="893"/>
      <c r="B3" s="893"/>
      <c r="C3" s="893"/>
      <c r="D3" s="893"/>
      <c r="E3" s="893"/>
      <c r="F3" s="882"/>
      <c r="G3" s="882"/>
      <c r="H3" s="882"/>
      <c r="I3" s="882"/>
      <c r="J3" s="882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VLOOKUP($E$7,NXT!$B$12:$K$350,2,0)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84" t="s">
        <v>206</v>
      </c>
      <c r="B9" s="885"/>
      <c r="C9" s="885"/>
      <c r="D9" s="885"/>
      <c r="E9" s="365"/>
      <c r="F9" s="366"/>
      <c r="G9" s="367"/>
      <c r="H9" s="367"/>
      <c r="I9" s="367"/>
      <c r="J9" s="368"/>
    </row>
    <row r="10" spans="1:10" ht="19.5" customHeight="1">
      <c r="A10" s="886" t="s">
        <v>207</v>
      </c>
      <c r="B10" s="887" t="s">
        <v>208</v>
      </c>
      <c r="C10" s="889" t="s">
        <v>15</v>
      </c>
      <c r="D10" s="890"/>
      <c r="E10" s="891" t="s">
        <v>0</v>
      </c>
      <c r="F10" s="901" t="s">
        <v>209</v>
      </c>
      <c r="G10" s="895" t="s">
        <v>179</v>
      </c>
      <c r="H10" s="895"/>
      <c r="I10" s="890"/>
      <c r="J10" s="896" t="s">
        <v>210</v>
      </c>
    </row>
    <row r="11" spans="1:10" ht="19.5" customHeight="1">
      <c r="A11" s="886"/>
      <c r="B11" s="888"/>
      <c r="C11" s="112" t="s">
        <v>193</v>
      </c>
      <c r="D11" s="112" t="s">
        <v>194</v>
      </c>
      <c r="E11" s="892"/>
      <c r="F11" s="902"/>
      <c r="G11" s="113" t="s">
        <v>193</v>
      </c>
      <c r="H11" s="113" t="s">
        <v>194</v>
      </c>
      <c r="I11" s="113" t="s">
        <v>195</v>
      </c>
      <c r="J11" s="897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VLOOKUP($E$7,NXT!$B$12:$K$350,3,0)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42790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42790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42814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42814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 t="str">
        <f t="shared" ca="1" si="2"/>
        <v/>
      </c>
      <c r="B26" s="377" t="str">
        <f ca="1">IF(ROWS($1:13)&gt;COUNT(Dong12),"",OFFSET(TH!E$1,SMALL(Dong12,ROWS($1:13)),))</f>
        <v/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/>
      </c>
      <c r="F26" s="377" t="str">
        <f t="shared" ca="1" si="0"/>
        <v/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9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99"/>
      <c r="C35" s="899"/>
      <c r="D35" s="899"/>
      <c r="E35" s="899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900" t="s">
        <v>12</v>
      </c>
      <c r="F37" s="900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94" t="s">
        <v>13</v>
      </c>
      <c r="F38" s="894"/>
      <c r="G38" s="367"/>
      <c r="I38" s="403" t="s">
        <v>134</v>
      </c>
      <c r="J38" s="404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15"/>
  <sheetViews>
    <sheetView zoomScale="90" zoomScaleNormal="90" workbookViewId="0">
      <selection activeCell="M16" sqref="M16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IF(B6&lt;&gt;"",1,"")</f>
        <v>1</v>
      </c>
      <c r="B6" s="278" t="s">
        <v>546</v>
      </c>
      <c r="C6" s="273">
        <f>Q6</f>
        <v>511880</v>
      </c>
      <c r="D6" s="273">
        <v>0</v>
      </c>
      <c r="E6" s="307">
        <f t="shared" ref="E6:G19" si="0">IF($I$21&lt;&gt;0,E$21/$I$21*$I6,0)</f>
        <v>23908.113489298157</v>
      </c>
      <c r="F6" s="307">
        <f t="shared" si="0"/>
        <v>0</v>
      </c>
      <c r="G6" s="307">
        <f t="shared" si="0"/>
        <v>0</v>
      </c>
      <c r="H6" s="273">
        <f t="shared" ref="H6:H8" si="1">SUM(C6:G6)</f>
        <v>535788.11348929815</v>
      </c>
      <c r="I6" s="314">
        <v>20</v>
      </c>
      <c r="J6" s="307">
        <f t="shared" ref="J6:J9" si="2">IF(I6&lt;&gt;"",H6/I6,"")</f>
        <v>26789.405674464906</v>
      </c>
      <c r="K6" s="308">
        <v>28000</v>
      </c>
      <c r="L6" s="309"/>
      <c r="M6" s="315" t="s">
        <v>453</v>
      </c>
      <c r="N6" s="310">
        <f t="shared" ref="N6:N19" si="3">S6-2</f>
        <v>42739</v>
      </c>
      <c r="O6" s="316">
        <v>20</v>
      </c>
      <c r="P6" s="208">
        <v>25594</v>
      </c>
      <c r="Q6" s="317">
        <f t="shared" ref="Q6:Q19" si="4">ROUND(O6*P6,0)</f>
        <v>511880</v>
      </c>
      <c r="R6" s="315" t="s">
        <v>530</v>
      </c>
      <c r="S6" s="318">
        <v>42741</v>
      </c>
      <c r="T6" s="600">
        <f t="shared" ref="T6:T19" si="5">I6*K6-D6</f>
        <v>560000</v>
      </c>
    </row>
    <row r="7" spans="1:20" ht="20.25" customHeight="1">
      <c r="A7" s="306">
        <f t="shared" ref="A7:A19" si="6">IF(B7&lt;&gt;"",A6+1,"")</f>
        <v>2</v>
      </c>
      <c r="B7" s="278" t="s">
        <v>547</v>
      </c>
      <c r="C7" s="273">
        <f t="shared" ref="C7:C8" si="7">Q7</f>
        <v>51188</v>
      </c>
      <c r="D7" s="273">
        <v>0</v>
      </c>
      <c r="E7" s="307">
        <f t="shared" si="0"/>
        <v>23908.113489298157</v>
      </c>
      <c r="F7" s="307">
        <f t="shared" si="0"/>
        <v>0</v>
      </c>
      <c r="G7" s="307">
        <f t="shared" si="0"/>
        <v>0</v>
      </c>
      <c r="H7" s="273">
        <f t="shared" si="1"/>
        <v>75096.11348929815</v>
      </c>
      <c r="I7" s="314">
        <v>20</v>
      </c>
      <c r="J7" s="307">
        <f t="shared" si="2"/>
        <v>3754.8056744649075</v>
      </c>
      <c r="K7" s="308">
        <v>4500</v>
      </c>
      <c r="L7" s="309"/>
      <c r="M7" s="277" t="s">
        <v>453</v>
      </c>
      <c r="N7" s="310">
        <f t="shared" si="3"/>
        <v>42739</v>
      </c>
      <c r="O7" s="319">
        <v>2</v>
      </c>
      <c r="P7" s="320">
        <v>25594</v>
      </c>
      <c r="Q7" s="317">
        <f t="shared" si="4"/>
        <v>51188</v>
      </c>
      <c r="R7" s="318" t="s">
        <v>530</v>
      </c>
      <c r="S7" s="318">
        <v>42741</v>
      </c>
      <c r="T7" s="600">
        <f t="shared" si="5"/>
        <v>90000</v>
      </c>
    </row>
    <row r="8" spans="1:20" ht="20.25" customHeight="1">
      <c r="A8" s="306">
        <f t="shared" si="6"/>
        <v>3</v>
      </c>
      <c r="B8" s="278" t="s">
        <v>556</v>
      </c>
      <c r="C8" s="273">
        <f t="shared" si="7"/>
        <v>25594</v>
      </c>
      <c r="D8" s="273">
        <v>0</v>
      </c>
      <c r="E8" s="307">
        <f t="shared" si="0"/>
        <v>4781.6226978596314</v>
      </c>
      <c r="F8" s="307">
        <f t="shared" si="0"/>
        <v>0</v>
      </c>
      <c r="G8" s="307">
        <f t="shared" si="0"/>
        <v>0</v>
      </c>
      <c r="H8" s="273">
        <f t="shared" si="1"/>
        <v>30375.622697859631</v>
      </c>
      <c r="I8" s="314">
        <v>4</v>
      </c>
      <c r="J8" s="307">
        <f t="shared" si="2"/>
        <v>7593.9056744649079</v>
      </c>
      <c r="K8" s="308">
        <v>8500</v>
      </c>
      <c r="L8" s="309"/>
      <c r="M8" s="277" t="s">
        <v>453</v>
      </c>
      <c r="N8" s="310">
        <f t="shared" si="3"/>
        <v>42756</v>
      </c>
      <c r="O8" s="319">
        <v>1</v>
      </c>
      <c r="P8" s="320">
        <v>25594</v>
      </c>
      <c r="Q8" s="317">
        <f t="shared" si="4"/>
        <v>25594</v>
      </c>
      <c r="R8" s="321" t="s">
        <v>561</v>
      </c>
      <c r="S8" s="318">
        <v>42758</v>
      </c>
      <c r="T8" s="600">
        <f t="shared" si="5"/>
        <v>34000</v>
      </c>
    </row>
    <row r="9" spans="1:20" ht="20.25" customHeight="1">
      <c r="A9" s="306">
        <f t="shared" si="6"/>
        <v>4</v>
      </c>
      <c r="B9" s="278" t="s">
        <v>822</v>
      </c>
      <c r="C9" s="273">
        <f>Q9</f>
        <v>383910</v>
      </c>
      <c r="D9" s="273">
        <v>0</v>
      </c>
      <c r="E9" s="307">
        <f t="shared" si="0"/>
        <v>1936557.1926331508</v>
      </c>
      <c r="F9" s="307">
        <f t="shared" si="0"/>
        <v>0</v>
      </c>
      <c r="G9" s="307">
        <f t="shared" si="0"/>
        <v>0</v>
      </c>
      <c r="H9" s="273">
        <f t="shared" ref="H9:H19" si="8">SUM(C9:G9)</f>
        <v>2320467.1926331511</v>
      </c>
      <c r="I9" s="314">
        <v>1620</v>
      </c>
      <c r="J9" s="307">
        <f t="shared" si="2"/>
        <v>1432.3871559463896</v>
      </c>
      <c r="K9" s="308">
        <v>250</v>
      </c>
      <c r="L9" s="309"/>
      <c r="M9" s="321" t="s">
        <v>453</v>
      </c>
      <c r="N9" s="310">
        <f t="shared" si="3"/>
        <v>42756</v>
      </c>
      <c r="O9" s="319">
        <v>15</v>
      </c>
      <c r="P9" s="320">
        <v>25594</v>
      </c>
      <c r="Q9" s="317">
        <f t="shared" si="4"/>
        <v>383910</v>
      </c>
      <c r="R9" s="321" t="s">
        <v>563</v>
      </c>
      <c r="S9" s="318">
        <v>42758</v>
      </c>
      <c r="T9" s="600">
        <f t="shared" si="5"/>
        <v>405000</v>
      </c>
    </row>
    <row r="10" spans="1:20" s="665" customFormat="1" ht="20.25" customHeight="1">
      <c r="A10" s="306">
        <f t="shared" si="6"/>
        <v>5</v>
      </c>
      <c r="B10" s="653" t="s">
        <v>544</v>
      </c>
      <c r="C10" s="654">
        <f t="shared" ref="C10:C17" si="9">Q10</f>
        <v>675787</v>
      </c>
      <c r="D10" s="654">
        <v>42826000</v>
      </c>
      <c r="E10" s="655">
        <f t="shared" si="0"/>
        <v>5678176.9537083125</v>
      </c>
      <c r="F10" s="655">
        <f t="shared" si="0"/>
        <v>0</v>
      </c>
      <c r="G10" s="655">
        <f t="shared" si="0"/>
        <v>0</v>
      </c>
      <c r="H10" s="654">
        <f t="shared" ref="H10:H17" si="10">SUM(C10:G10)</f>
        <v>49179963.953708313</v>
      </c>
      <c r="I10" s="656">
        <v>4750</v>
      </c>
      <c r="J10" s="655">
        <f t="shared" ref="J10:J17" si="11">IF(I10&lt;&gt;"",H10/I10,"")</f>
        <v>10353.676621833329</v>
      </c>
      <c r="K10" s="657">
        <v>9200</v>
      </c>
      <c r="L10" s="658"/>
      <c r="M10" s="659" t="s">
        <v>577</v>
      </c>
      <c r="N10" s="660">
        <f t="shared" si="3"/>
        <v>42799</v>
      </c>
      <c r="O10" s="661">
        <v>14</v>
      </c>
      <c r="P10" s="662">
        <v>48270.491071428572</v>
      </c>
      <c r="Q10" s="663">
        <f t="shared" si="4"/>
        <v>675787</v>
      </c>
      <c r="R10" s="659" t="s">
        <v>599</v>
      </c>
      <c r="S10" s="664">
        <v>42801</v>
      </c>
      <c r="T10" s="750">
        <f t="shared" si="5"/>
        <v>874000</v>
      </c>
    </row>
    <row r="11" spans="1:20" ht="20.25" customHeight="1">
      <c r="A11" s="306">
        <f t="shared" si="6"/>
        <v>6</v>
      </c>
      <c r="B11" s="278" t="s">
        <v>818</v>
      </c>
      <c r="C11" s="273">
        <f t="shared" si="9"/>
        <v>482705</v>
      </c>
      <c r="D11" s="273">
        <v>0</v>
      </c>
      <c r="E11" s="307">
        <f t="shared" si="0"/>
        <v>597702.83723245398</v>
      </c>
      <c r="F11" s="307">
        <f t="shared" si="0"/>
        <v>0</v>
      </c>
      <c r="G11" s="307">
        <f t="shared" si="0"/>
        <v>0</v>
      </c>
      <c r="H11" s="273">
        <f t="shared" si="10"/>
        <v>1080407.837232454</v>
      </c>
      <c r="I11" s="314">
        <v>500</v>
      </c>
      <c r="J11" s="307">
        <f t="shared" si="11"/>
        <v>2160.8156744649082</v>
      </c>
      <c r="K11" s="308">
        <v>4070</v>
      </c>
      <c r="L11" s="309"/>
      <c r="M11" s="321" t="s">
        <v>577</v>
      </c>
      <c r="N11" s="310">
        <f t="shared" si="3"/>
        <v>42809</v>
      </c>
      <c r="O11" s="319">
        <v>10</v>
      </c>
      <c r="P11" s="320">
        <v>48270.491071428572</v>
      </c>
      <c r="Q11" s="317">
        <f t="shared" si="4"/>
        <v>482705</v>
      </c>
      <c r="R11" s="321" t="s">
        <v>603</v>
      </c>
      <c r="S11" s="318">
        <v>42811</v>
      </c>
      <c r="T11" s="600">
        <f t="shared" si="5"/>
        <v>2035000</v>
      </c>
    </row>
    <row r="12" spans="1:20" ht="20.25" customHeight="1">
      <c r="A12" s="306">
        <f t="shared" si="6"/>
        <v>7</v>
      </c>
      <c r="B12" s="278" t="s">
        <v>820</v>
      </c>
      <c r="C12" s="273">
        <f t="shared" si="9"/>
        <v>2224200</v>
      </c>
      <c r="D12" s="273">
        <v>0</v>
      </c>
      <c r="E12" s="307">
        <f t="shared" si="0"/>
        <v>723220.43305126927</v>
      </c>
      <c r="F12" s="307">
        <f t="shared" si="0"/>
        <v>0</v>
      </c>
      <c r="G12" s="307">
        <f t="shared" si="0"/>
        <v>0</v>
      </c>
      <c r="H12" s="273">
        <f t="shared" si="10"/>
        <v>2947420.4330512695</v>
      </c>
      <c r="I12" s="314">
        <v>605</v>
      </c>
      <c r="J12" s="307">
        <f t="shared" si="11"/>
        <v>4871.7693108285448</v>
      </c>
      <c r="K12" s="308">
        <v>17391</v>
      </c>
      <c r="L12" s="309"/>
      <c r="M12" s="321" t="s">
        <v>401</v>
      </c>
      <c r="N12" s="310">
        <f t="shared" si="3"/>
        <v>42809</v>
      </c>
      <c r="O12" s="319">
        <v>50</v>
      </c>
      <c r="P12" s="320">
        <v>44484</v>
      </c>
      <c r="Q12" s="317">
        <f t="shared" si="4"/>
        <v>2224200</v>
      </c>
      <c r="R12" s="321" t="s">
        <v>603</v>
      </c>
      <c r="S12" s="318">
        <v>42811</v>
      </c>
      <c r="T12" s="600">
        <f t="shared" si="5"/>
        <v>10521555</v>
      </c>
    </row>
    <row r="13" spans="1:20" ht="20.25" customHeight="1">
      <c r="A13" s="306">
        <f t="shared" si="6"/>
        <v>8</v>
      </c>
      <c r="B13" s="278" t="s">
        <v>821</v>
      </c>
      <c r="C13" s="273">
        <f t="shared" si="9"/>
        <v>410640</v>
      </c>
      <c r="D13" s="273">
        <v>0</v>
      </c>
      <c r="E13" s="307">
        <f t="shared" si="0"/>
        <v>29885.141861622695</v>
      </c>
      <c r="F13" s="307">
        <f t="shared" si="0"/>
        <v>0</v>
      </c>
      <c r="G13" s="307">
        <f t="shared" si="0"/>
        <v>0</v>
      </c>
      <c r="H13" s="273">
        <f t="shared" si="10"/>
        <v>440525.14186162269</v>
      </c>
      <c r="I13" s="314">
        <v>25</v>
      </c>
      <c r="J13" s="307">
        <f t="shared" si="11"/>
        <v>17621.005674464908</v>
      </c>
      <c r="K13" s="308">
        <v>21551</v>
      </c>
      <c r="L13" s="309"/>
      <c r="M13" s="277" t="s">
        <v>373</v>
      </c>
      <c r="N13" s="310">
        <f t="shared" si="3"/>
        <v>42809</v>
      </c>
      <c r="O13" s="319">
        <v>20</v>
      </c>
      <c r="P13" s="320">
        <v>20532</v>
      </c>
      <c r="Q13" s="317">
        <f t="shared" si="4"/>
        <v>410640</v>
      </c>
      <c r="R13" s="321" t="s">
        <v>603</v>
      </c>
      <c r="S13" s="318">
        <v>42811</v>
      </c>
      <c r="T13" s="600">
        <f t="shared" si="5"/>
        <v>538775</v>
      </c>
    </row>
    <row r="14" spans="1:20" ht="20.25" customHeight="1">
      <c r="A14" s="306">
        <f t="shared" si="6"/>
        <v>9</v>
      </c>
      <c r="B14" s="278" t="s">
        <v>557</v>
      </c>
      <c r="C14" s="273">
        <f t="shared" si="9"/>
        <v>615960</v>
      </c>
      <c r="D14" s="273">
        <v>58310000</v>
      </c>
      <c r="E14" s="307">
        <f t="shared" si="0"/>
        <v>2032189.6465903434</v>
      </c>
      <c r="F14" s="307">
        <f t="shared" si="0"/>
        <v>0</v>
      </c>
      <c r="G14" s="307">
        <f t="shared" si="0"/>
        <v>0</v>
      </c>
      <c r="H14" s="273">
        <f t="shared" si="10"/>
        <v>60958149.646590345</v>
      </c>
      <c r="I14" s="314">
        <v>1700</v>
      </c>
      <c r="J14" s="307">
        <f t="shared" si="11"/>
        <v>35857.735086229615</v>
      </c>
      <c r="K14" s="308">
        <v>35000</v>
      </c>
      <c r="L14" s="309"/>
      <c r="M14" s="277" t="s">
        <v>373</v>
      </c>
      <c r="N14" s="310">
        <f t="shared" si="3"/>
        <v>42812</v>
      </c>
      <c r="O14" s="319">
        <v>30</v>
      </c>
      <c r="P14" s="320">
        <v>20532</v>
      </c>
      <c r="Q14" s="317">
        <f t="shared" si="4"/>
        <v>615960</v>
      </c>
      <c r="R14" s="321" t="s">
        <v>605</v>
      </c>
      <c r="S14" s="318">
        <v>42814</v>
      </c>
      <c r="T14" s="600">
        <f t="shared" si="5"/>
        <v>1190000</v>
      </c>
    </row>
    <row r="15" spans="1:20" ht="20.25" customHeight="1">
      <c r="A15" s="306">
        <f t="shared" si="6"/>
        <v>10</v>
      </c>
      <c r="B15" s="278" t="s">
        <v>558</v>
      </c>
      <c r="C15" s="273">
        <f t="shared" si="9"/>
        <v>615960</v>
      </c>
      <c r="D15" s="273">
        <v>47775000</v>
      </c>
      <c r="E15" s="307">
        <f t="shared" si="0"/>
        <v>1793108.5116973617</v>
      </c>
      <c r="F15" s="307">
        <f t="shared" si="0"/>
        <v>0</v>
      </c>
      <c r="G15" s="307">
        <f t="shared" si="0"/>
        <v>0</v>
      </c>
      <c r="H15" s="273">
        <f t="shared" si="10"/>
        <v>50184068.511697359</v>
      </c>
      <c r="I15" s="314">
        <v>1500</v>
      </c>
      <c r="J15" s="307">
        <f t="shared" si="11"/>
        <v>33456.045674464905</v>
      </c>
      <c r="K15" s="308">
        <v>32500</v>
      </c>
      <c r="L15" s="309"/>
      <c r="M15" s="277" t="s">
        <v>373</v>
      </c>
      <c r="N15" s="310">
        <f t="shared" si="3"/>
        <v>42812</v>
      </c>
      <c r="O15" s="319">
        <v>30</v>
      </c>
      <c r="P15" s="320">
        <v>20532</v>
      </c>
      <c r="Q15" s="317">
        <f t="shared" si="4"/>
        <v>615960</v>
      </c>
      <c r="R15" s="321" t="s">
        <v>605</v>
      </c>
      <c r="S15" s="318">
        <v>42814</v>
      </c>
      <c r="T15" s="600">
        <f t="shared" si="5"/>
        <v>975000</v>
      </c>
    </row>
    <row r="16" spans="1:20" ht="20.25" customHeight="1">
      <c r="A16" s="306">
        <f t="shared" si="6"/>
        <v>11</v>
      </c>
      <c r="B16" s="278" t="s">
        <v>649</v>
      </c>
      <c r="C16" s="273">
        <f t="shared" si="9"/>
        <v>410640</v>
      </c>
      <c r="D16" s="273">
        <v>0</v>
      </c>
      <c r="E16" s="307">
        <f t="shared" si="0"/>
        <v>298851.41861622699</v>
      </c>
      <c r="F16" s="307">
        <f t="shared" si="0"/>
        <v>0</v>
      </c>
      <c r="G16" s="307">
        <f t="shared" si="0"/>
        <v>0</v>
      </c>
      <c r="H16" s="273">
        <f t="shared" si="10"/>
        <v>709491.41861622699</v>
      </c>
      <c r="I16" s="314">
        <v>250</v>
      </c>
      <c r="J16" s="307">
        <f t="shared" si="11"/>
        <v>2837.9656744649078</v>
      </c>
      <c r="K16" s="308">
        <v>7800</v>
      </c>
      <c r="L16" s="309"/>
      <c r="M16" s="277" t="s">
        <v>373</v>
      </c>
      <c r="N16" s="310">
        <f t="shared" si="3"/>
        <v>42812</v>
      </c>
      <c r="O16" s="319">
        <v>20</v>
      </c>
      <c r="P16" s="320">
        <v>20532</v>
      </c>
      <c r="Q16" s="317">
        <f t="shared" si="4"/>
        <v>410640</v>
      </c>
      <c r="R16" s="321" t="s">
        <v>606</v>
      </c>
      <c r="S16" s="318">
        <v>42814</v>
      </c>
      <c r="T16" s="600">
        <f t="shared" si="5"/>
        <v>1950000</v>
      </c>
    </row>
    <row r="17" spans="1:20" ht="20.25" customHeight="1">
      <c r="A17" s="306">
        <f t="shared" si="6"/>
        <v>12</v>
      </c>
      <c r="B17" s="278" t="s">
        <v>650</v>
      </c>
      <c r="C17" s="273">
        <f t="shared" si="9"/>
        <v>205320</v>
      </c>
      <c r="D17" s="273">
        <v>0</v>
      </c>
      <c r="E17" s="307">
        <f t="shared" si="0"/>
        <v>59770.283723245389</v>
      </c>
      <c r="F17" s="307">
        <f t="shared" si="0"/>
        <v>0</v>
      </c>
      <c r="G17" s="307">
        <f t="shared" si="0"/>
        <v>0</v>
      </c>
      <c r="H17" s="273">
        <f t="shared" si="10"/>
        <v>265090.28372324537</v>
      </c>
      <c r="I17" s="314">
        <v>50</v>
      </c>
      <c r="J17" s="307">
        <f t="shared" si="11"/>
        <v>5301.8056744649075</v>
      </c>
      <c r="K17" s="308">
        <v>13500</v>
      </c>
      <c r="L17" s="309"/>
      <c r="M17" s="277" t="s">
        <v>373</v>
      </c>
      <c r="N17" s="310">
        <f t="shared" si="3"/>
        <v>42812</v>
      </c>
      <c r="O17" s="319">
        <v>10</v>
      </c>
      <c r="P17" s="320">
        <v>20532</v>
      </c>
      <c r="Q17" s="317">
        <f t="shared" si="4"/>
        <v>205320</v>
      </c>
      <c r="R17" s="321" t="s">
        <v>606</v>
      </c>
      <c r="S17" s="318">
        <v>42814</v>
      </c>
      <c r="T17" s="600">
        <f t="shared" si="5"/>
        <v>675000</v>
      </c>
    </row>
    <row r="18" spans="1:20" ht="20.25" customHeight="1">
      <c r="A18" s="306">
        <f t="shared" si="6"/>
        <v>13</v>
      </c>
      <c r="B18" s="278" t="s">
        <v>651</v>
      </c>
      <c r="C18" s="273">
        <f t="shared" ref="C18:C19" si="12">Q18</f>
        <v>1386450</v>
      </c>
      <c r="D18" s="273">
        <v>0</v>
      </c>
      <c r="E18" s="307">
        <f t="shared" si="0"/>
        <v>430346.04280736682</v>
      </c>
      <c r="F18" s="307">
        <f t="shared" si="0"/>
        <v>0</v>
      </c>
      <c r="G18" s="307">
        <f t="shared" si="0"/>
        <v>0</v>
      </c>
      <c r="H18" s="273">
        <f t="shared" si="8"/>
        <v>1816796.0428073667</v>
      </c>
      <c r="I18" s="314">
        <v>360</v>
      </c>
      <c r="J18" s="307">
        <f t="shared" ref="J18:J19" si="13">IF(I18&lt;&gt;"",H18/I18,"")</f>
        <v>5046.6556744649079</v>
      </c>
      <c r="K18" s="308">
        <v>22000</v>
      </c>
      <c r="L18" s="309"/>
      <c r="M18" s="277" t="s">
        <v>405</v>
      </c>
      <c r="N18" s="310">
        <f t="shared" si="3"/>
        <v>42812</v>
      </c>
      <c r="O18" s="273">
        <v>50</v>
      </c>
      <c r="P18" s="211">
        <v>27729</v>
      </c>
      <c r="Q18" s="317">
        <f t="shared" si="4"/>
        <v>1386450</v>
      </c>
      <c r="R18" s="321" t="s">
        <v>606</v>
      </c>
      <c r="S18" s="318">
        <v>42814</v>
      </c>
      <c r="T18" s="600">
        <f t="shared" si="5"/>
        <v>7920000</v>
      </c>
    </row>
    <row r="19" spans="1:20" ht="20.25" customHeight="1">
      <c r="A19" s="306">
        <f t="shared" si="6"/>
        <v>14</v>
      </c>
      <c r="B19" s="278" t="s">
        <v>652</v>
      </c>
      <c r="C19" s="273">
        <f t="shared" si="12"/>
        <v>280295</v>
      </c>
      <c r="D19" s="273">
        <v>0</v>
      </c>
      <c r="E19" s="307">
        <f t="shared" si="0"/>
        <v>777013.68840219011</v>
      </c>
      <c r="F19" s="307">
        <f t="shared" si="0"/>
        <v>0</v>
      </c>
      <c r="G19" s="307">
        <f t="shared" si="0"/>
        <v>0</v>
      </c>
      <c r="H19" s="273">
        <f t="shared" si="8"/>
        <v>1057308.6884021901</v>
      </c>
      <c r="I19" s="314">
        <v>650</v>
      </c>
      <c r="J19" s="307">
        <f t="shared" si="13"/>
        <v>1626.6287513879847</v>
      </c>
      <c r="K19" s="308">
        <v>8000</v>
      </c>
      <c r="L19" s="309"/>
      <c r="M19" s="277" t="s">
        <v>449</v>
      </c>
      <c r="N19" s="310">
        <f t="shared" si="3"/>
        <v>42812</v>
      </c>
      <c r="O19" s="319">
        <v>10</v>
      </c>
      <c r="P19" s="320">
        <v>28029.5</v>
      </c>
      <c r="Q19" s="317">
        <f t="shared" si="4"/>
        <v>280295</v>
      </c>
      <c r="R19" s="321" t="s">
        <v>606</v>
      </c>
      <c r="S19" s="318">
        <v>42814</v>
      </c>
      <c r="T19" s="600">
        <f t="shared" si="5"/>
        <v>5200000</v>
      </c>
    </row>
    <row r="20" spans="1:20" ht="20.25" customHeight="1">
      <c r="A20" s="306"/>
      <c r="B20" s="278"/>
      <c r="C20" s="273"/>
      <c r="D20" s="273"/>
      <c r="E20" s="307"/>
      <c r="F20" s="307"/>
      <c r="G20" s="307"/>
      <c r="H20" s="273"/>
      <c r="I20" s="314"/>
      <c r="J20" s="307"/>
      <c r="K20" s="308"/>
      <c r="L20" s="308"/>
      <c r="M20" s="322"/>
      <c r="N20" s="318"/>
      <c r="O20" s="319"/>
      <c r="P20" s="320"/>
      <c r="Q20" s="320"/>
      <c r="R20" s="322"/>
      <c r="S20" s="318"/>
    </row>
    <row r="21" spans="1:20" ht="20.25" customHeight="1">
      <c r="A21" s="323"/>
      <c r="B21" s="324" t="s">
        <v>222</v>
      </c>
      <c r="C21" s="325">
        <f>SUM(C6:C20)</f>
        <v>8280529</v>
      </c>
      <c r="D21" s="325">
        <f>SUM(D6:D20)</f>
        <v>148911000</v>
      </c>
      <c r="E21" s="325">
        <v>14409420</v>
      </c>
      <c r="F21" s="325"/>
      <c r="G21" s="325"/>
      <c r="H21" s="325">
        <f>ROUND(SUM(H6:H20),0)</f>
        <v>171600949</v>
      </c>
      <c r="I21" s="325">
        <f>ROUND(SUM(I6:I20),0)</f>
        <v>12054</v>
      </c>
      <c r="J21" s="325"/>
      <c r="K21" s="292"/>
      <c r="L21" s="292"/>
      <c r="M21" s="326"/>
      <c r="N21" s="327"/>
      <c r="O21" s="328">
        <f>SUM(O6:O20)</f>
        <v>282</v>
      </c>
      <c r="P21" s="229"/>
      <c r="Q21" s="229">
        <f>SUM(Q6:Q20)</f>
        <v>8280529</v>
      </c>
      <c r="R21" s="326"/>
      <c r="S21" s="327"/>
    </row>
    <row r="22" spans="1:20" ht="15">
      <c r="A22" s="329"/>
      <c r="B22" s="330"/>
      <c r="C22" s="293"/>
      <c r="D22" s="293"/>
      <c r="E22" s="293"/>
      <c r="F22" s="293"/>
      <c r="G22" s="293"/>
      <c r="H22" s="293"/>
      <c r="I22" s="293"/>
      <c r="J22" s="293"/>
      <c r="K22" s="292"/>
      <c r="L22" s="292"/>
      <c r="M22" s="331"/>
      <c r="N22" s="332"/>
      <c r="O22" s="333"/>
      <c r="P22" s="299"/>
      <c r="Q22" s="334"/>
      <c r="R22" s="331"/>
      <c r="S22" s="332"/>
    </row>
    <row r="23" spans="1:20" ht="15">
      <c r="A23" s="287"/>
      <c r="B23" s="287"/>
      <c r="C23" s="297"/>
      <c r="D23" s="297"/>
      <c r="E23" s="297"/>
      <c r="F23" s="335"/>
      <c r="G23" s="335"/>
      <c r="H23" s="336"/>
      <c r="I23" s="293"/>
      <c r="J23" s="287"/>
      <c r="K23" s="288"/>
      <c r="L23" s="288"/>
      <c r="M23" s="331"/>
      <c r="N23" s="332"/>
      <c r="O23" s="333"/>
      <c r="P23" s="299"/>
      <c r="Q23" s="334"/>
      <c r="R23" s="331"/>
      <c r="S23" s="332"/>
    </row>
    <row r="24" spans="1:20" ht="18" hidden="1" customHeight="1">
      <c r="A24" s="137" t="str">
        <f>TH!$A$1</f>
        <v>Đơn vị: CÔNG TY TNHH MỘT THÀNH VIÊN KHỞI NGUYÊN AN</v>
      </c>
      <c r="B24" s="291"/>
      <c r="C24" s="211"/>
      <c r="D24" s="211"/>
      <c r="E24" s="211"/>
      <c r="F24" s="211"/>
      <c r="G24" s="211"/>
      <c r="H24" s="211"/>
      <c r="I24" s="153"/>
      <c r="J24" s="211"/>
      <c r="K24" s="292"/>
      <c r="L24" s="292"/>
      <c r="M24" s="331"/>
      <c r="N24" s="332"/>
      <c r="O24" s="333"/>
      <c r="P24" s="299"/>
      <c r="Q24" s="334"/>
      <c r="R24" s="331"/>
      <c r="S24" s="332"/>
    </row>
    <row r="25" spans="1:20" ht="18.75" customHeight="1">
      <c r="A25" s="293" t="s">
        <v>504</v>
      </c>
      <c r="B25" s="293"/>
      <c r="C25" s="293"/>
      <c r="D25" s="293"/>
      <c r="E25" s="293"/>
      <c r="F25" s="293"/>
      <c r="G25" s="293"/>
      <c r="H25" s="293"/>
      <c r="I25" s="293"/>
      <c r="J25" s="293"/>
      <c r="K25" s="292"/>
      <c r="L25" s="292"/>
      <c r="M25" s="331"/>
      <c r="N25" s="332"/>
      <c r="O25" s="333"/>
      <c r="P25" s="299"/>
      <c r="Q25" s="334"/>
      <c r="R25" s="331"/>
      <c r="S25" s="332"/>
    </row>
    <row r="26" spans="1:20" ht="12.75" customHeight="1">
      <c r="A26" s="294"/>
      <c r="B26" s="295"/>
      <c r="C26" s="295"/>
      <c r="D26" s="295"/>
      <c r="E26" s="295"/>
      <c r="F26" s="295"/>
      <c r="G26" s="295"/>
      <c r="H26" s="295"/>
      <c r="I26" s="296"/>
      <c r="J26" s="295"/>
      <c r="K26" s="292"/>
      <c r="L26" s="292"/>
      <c r="M26" s="331"/>
      <c r="N26" s="332"/>
      <c r="O26" s="333"/>
      <c r="P26" s="299"/>
      <c r="Q26" s="334"/>
      <c r="R26" s="331"/>
      <c r="S26" s="332"/>
    </row>
    <row r="27" spans="1:20" ht="39.75" customHeight="1">
      <c r="A27" s="300" t="s">
        <v>33</v>
      </c>
      <c r="B27" s="301" t="s">
        <v>214</v>
      </c>
      <c r="C27" s="302" t="s">
        <v>217</v>
      </c>
      <c r="D27" s="302" t="s">
        <v>369</v>
      </c>
      <c r="E27" s="302" t="s">
        <v>280</v>
      </c>
      <c r="F27" s="302" t="s">
        <v>218</v>
      </c>
      <c r="G27" s="302" t="s">
        <v>275</v>
      </c>
      <c r="H27" s="302" t="s">
        <v>219</v>
      </c>
      <c r="I27" s="303" t="s">
        <v>215</v>
      </c>
      <c r="J27" s="302" t="s">
        <v>220</v>
      </c>
      <c r="K27" s="304"/>
      <c r="L27" s="304"/>
      <c r="M27" s="301" t="s">
        <v>214</v>
      </c>
      <c r="N27" s="302" t="s">
        <v>208</v>
      </c>
      <c r="O27" s="305" t="s">
        <v>175</v>
      </c>
      <c r="P27" s="302" t="s">
        <v>216</v>
      </c>
      <c r="Q27" s="302" t="s">
        <v>221</v>
      </c>
      <c r="R27" s="301" t="s">
        <v>214</v>
      </c>
      <c r="S27" s="302" t="s">
        <v>208</v>
      </c>
    </row>
    <row r="28" spans="1:20" ht="21" customHeight="1">
      <c r="A28" s="353" t="str">
        <f>IF(B28&lt;&gt;"",ROW()-66,"")</f>
        <v/>
      </c>
      <c r="B28" s="338"/>
      <c r="C28" s="339">
        <f t="shared" ref="C28:C92" si="14">Q28</f>
        <v>0</v>
      </c>
      <c r="D28" s="339"/>
      <c r="E28" s="339">
        <f t="shared" ref="E28:G49" si="15">IF($I$95&lt;&gt;0,E$95/$I$95*$I28,0)</f>
        <v>0</v>
      </c>
      <c r="F28" s="339">
        <f t="shared" si="15"/>
        <v>0</v>
      </c>
      <c r="G28" s="339">
        <f t="shared" si="15"/>
        <v>0</v>
      </c>
      <c r="H28" s="342">
        <f t="shared" ref="H28:H33" si="16">ROUND(SUM(C28:G28),0)</f>
        <v>0</v>
      </c>
      <c r="I28" s="339"/>
      <c r="J28" s="339" t="str">
        <f>IF(I28&lt;&gt;"",H28/I28,"")</f>
        <v/>
      </c>
      <c r="K28" s="308"/>
      <c r="L28" s="308"/>
      <c r="M28" s="277"/>
      <c r="N28" s="310"/>
      <c r="O28" s="311"/>
      <c r="P28" s="312"/>
      <c r="Q28" s="273">
        <f>O28*P28</f>
        <v>0</v>
      </c>
      <c r="R28" s="313"/>
      <c r="S28" s="310"/>
    </row>
    <row r="29" spans="1:20" ht="21" customHeight="1">
      <c r="A29" s="528" t="str">
        <f>IF(B29&lt;&gt;"",A28+1,"")</f>
        <v/>
      </c>
      <c r="B29" s="530"/>
      <c r="C29" s="342">
        <f t="shared" si="14"/>
        <v>0</v>
      </c>
      <c r="D29" s="527"/>
      <c r="E29" s="527">
        <f t="shared" si="15"/>
        <v>0</v>
      </c>
      <c r="F29" s="527">
        <f t="shared" si="15"/>
        <v>0</v>
      </c>
      <c r="G29" s="527">
        <f t="shared" si="15"/>
        <v>0</v>
      </c>
      <c r="H29" s="342">
        <f t="shared" si="16"/>
        <v>0</v>
      </c>
      <c r="I29" s="527"/>
      <c r="J29" s="527" t="str">
        <f>IF(I29&lt;&gt;"",H29/I29,"")</f>
        <v/>
      </c>
      <c r="K29" s="308"/>
      <c r="L29" s="308"/>
      <c r="M29" s="277"/>
      <c r="N29" s="310"/>
      <c r="O29" s="311"/>
      <c r="P29" s="340"/>
      <c r="Q29" s="273">
        <f>O29*P29</f>
        <v>0</v>
      </c>
      <c r="R29" s="315"/>
      <c r="S29" s="318"/>
    </row>
    <row r="30" spans="1:20" ht="21" customHeight="1">
      <c r="A30" s="528" t="str">
        <f>IF(B30&lt;&gt;"",A29+1,"")</f>
        <v/>
      </c>
      <c r="B30" s="530"/>
      <c r="C30" s="342">
        <f t="shared" si="14"/>
        <v>0</v>
      </c>
      <c r="D30" s="527"/>
      <c r="E30" s="527">
        <f t="shared" si="15"/>
        <v>0</v>
      </c>
      <c r="F30" s="527">
        <f t="shared" si="15"/>
        <v>0</v>
      </c>
      <c r="G30" s="527">
        <f t="shared" si="15"/>
        <v>0</v>
      </c>
      <c r="H30" s="342">
        <f t="shared" si="16"/>
        <v>0</v>
      </c>
      <c r="I30" s="527"/>
      <c r="J30" s="527" t="str">
        <f>IF(I30&lt;&gt;"",H30/I30,"")</f>
        <v/>
      </c>
      <c r="K30" s="308"/>
      <c r="L30" s="308"/>
      <c r="M30" s="277"/>
      <c r="N30" s="310"/>
      <c r="O30" s="311"/>
      <c r="P30" s="340"/>
      <c r="Q30" s="317">
        <f>O30*P30</f>
        <v>0</v>
      </c>
      <c r="R30" s="315"/>
      <c r="S30" s="318"/>
    </row>
    <row r="31" spans="1:20" ht="21" customHeight="1">
      <c r="A31" s="270" t="str">
        <f>IF(B31&lt;&gt;"",A30+1,"")</f>
        <v/>
      </c>
      <c r="B31" s="278"/>
      <c r="C31" s="342">
        <f t="shared" si="14"/>
        <v>0</v>
      </c>
      <c r="D31" s="342"/>
      <c r="E31" s="314">
        <f t="shared" si="15"/>
        <v>0</v>
      </c>
      <c r="F31" s="314">
        <f t="shared" si="15"/>
        <v>0</v>
      </c>
      <c r="G31" s="314">
        <f t="shared" si="15"/>
        <v>0</v>
      </c>
      <c r="H31" s="342">
        <f t="shared" si="16"/>
        <v>0</v>
      </c>
      <c r="I31" s="314"/>
      <c r="J31" s="314" t="str">
        <f t="shared" ref="J31:J80" si="17">IF(I31&lt;&gt;"",H31/I31,"")</f>
        <v/>
      </c>
      <c r="K31" s="308"/>
      <c r="L31" s="308"/>
      <c r="M31" s="279"/>
      <c r="N31" s="310"/>
      <c r="O31" s="311"/>
      <c r="P31" s="343"/>
      <c r="Q31" s="317">
        <f t="shared" ref="Q31:Q80" si="18">O31*P31</f>
        <v>0</v>
      </c>
      <c r="R31" s="315"/>
      <c r="S31" s="318"/>
    </row>
    <row r="32" spans="1:20" ht="21" customHeight="1">
      <c r="A32" s="270" t="str">
        <f t="shared" ref="A32:A92" si="19">IF(B32&lt;&gt;"",A31+1,"")</f>
        <v/>
      </c>
      <c r="B32" s="278"/>
      <c r="C32" s="342">
        <f t="shared" si="14"/>
        <v>0</v>
      </c>
      <c r="D32" s="342"/>
      <c r="E32" s="314">
        <f t="shared" si="15"/>
        <v>0</v>
      </c>
      <c r="F32" s="314">
        <f t="shared" si="15"/>
        <v>0</v>
      </c>
      <c r="G32" s="314">
        <f t="shared" si="15"/>
        <v>0</v>
      </c>
      <c r="H32" s="342">
        <f t="shared" si="16"/>
        <v>0</v>
      </c>
      <c r="I32" s="314"/>
      <c r="J32" s="314" t="str">
        <f t="shared" si="17"/>
        <v/>
      </c>
      <c r="K32" s="308"/>
      <c r="L32" s="308"/>
      <c r="M32" s="277"/>
      <c r="N32" s="310"/>
      <c r="O32" s="311"/>
      <c r="P32" s="343"/>
      <c r="Q32" s="317">
        <f t="shared" si="18"/>
        <v>0</v>
      </c>
      <c r="R32" s="315"/>
      <c r="S32" s="318"/>
    </row>
    <row r="33" spans="1:19" ht="21" customHeight="1">
      <c r="A33" s="270" t="str">
        <f t="shared" si="19"/>
        <v/>
      </c>
      <c r="B33" s="278"/>
      <c r="C33" s="342">
        <f t="shared" si="14"/>
        <v>0</v>
      </c>
      <c r="D33" s="342"/>
      <c r="E33" s="314">
        <f t="shared" si="15"/>
        <v>0</v>
      </c>
      <c r="F33" s="314">
        <f t="shared" si="15"/>
        <v>0</v>
      </c>
      <c r="G33" s="314">
        <f t="shared" si="15"/>
        <v>0</v>
      </c>
      <c r="H33" s="342">
        <f t="shared" si="16"/>
        <v>0</v>
      </c>
      <c r="I33" s="314"/>
      <c r="J33" s="314" t="str">
        <f t="shared" ref="J33:J44" si="20">IF(I33&lt;&gt;"",H33/I33,"")</f>
        <v/>
      </c>
      <c r="K33" s="308"/>
      <c r="L33" s="308"/>
      <c r="M33" s="279"/>
      <c r="N33" s="310"/>
      <c r="O33" s="311"/>
      <c r="P33" s="343"/>
      <c r="Q33" s="317">
        <f t="shared" ref="Q33:Q44" si="21">O33*P33</f>
        <v>0</v>
      </c>
      <c r="R33" s="315"/>
      <c r="S33" s="318"/>
    </row>
    <row r="34" spans="1:19" ht="21" customHeight="1">
      <c r="A34" s="270" t="str">
        <f t="shared" si="19"/>
        <v/>
      </c>
      <c r="B34" s="278"/>
      <c r="C34" s="342">
        <f t="shared" si="14"/>
        <v>0</v>
      </c>
      <c r="D34" s="342"/>
      <c r="E34" s="314">
        <f t="shared" si="15"/>
        <v>0</v>
      </c>
      <c r="F34" s="314">
        <f t="shared" si="15"/>
        <v>0</v>
      </c>
      <c r="G34" s="314">
        <f t="shared" si="15"/>
        <v>0</v>
      </c>
      <c r="H34" s="342">
        <f t="shared" ref="H34:H92" si="22">ROUND(SUM(C34:G34),0)</f>
        <v>0</v>
      </c>
      <c r="I34" s="314"/>
      <c r="J34" s="314" t="str">
        <f t="shared" si="20"/>
        <v/>
      </c>
      <c r="K34" s="308"/>
      <c r="L34" s="308"/>
      <c r="M34" s="279"/>
      <c r="N34" s="310"/>
      <c r="O34" s="311"/>
      <c r="P34" s="343"/>
      <c r="Q34" s="317">
        <f t="shared" si="21"/>
        <v>0</v>
      </c>
      <c r="R34" s="315"/>
      <c r="S34" s="318"/>
    </row>
    <row r="35" spans="1:19" ht="21" customHeight="1">
      <c r="A35" s="270" t="str">
        <f t="shared" si="19"/>
        <v/>
      </c>
      <c r="B35" s="278"/>
      <c r="C35" s="342">
        <f t="shared" si="14"/>
        <v>0</v>
      </c>
      <c r="D35" s="342"/>
      <c r="E35" s="314">
        <f t="shared" si="15"/>
        <v>0</v>
      </c>
      <c r="F35" s="314">
        <f t="shared" si="15"/>
        <v>0</v>
      </c>
      <c r="G35" s="314">
        <f t="shared" si="15"/>
        <v>0</v>
      </c>
      <c r="H35" s="342">
        <f t="shared" si="22"/>
        <v>0</v>
      </c>
      <c r="I35" s="314"/>
      <c r="J35" s="314" t="str">
        <f t="shared" si="20"/>
        <v/>
      </c>
      <c r="K35" s="308"/>
      <c r="L35" s="308"/>
      <c r="M35" s="280"/>
      <c r="N35" s="310"/>
      <c r="O35" s="311"/>
      <c r="P35" s="343"/>
      <c r="Q35" s="317">
        <f t="shared" si="21"/>
        <v>0</v>
      </c>
      <c r="R35" s="315"/>
      <c r="S35" s="318"/>
    </row>
    <row r="36" spans="1:19" ht="21" customHeight="1">
      <c r="A36" s="270" t="str">
        <f t="shared" si="19"/>
        <v/>
      </c>
      <c r="B36" s="278"/>
      <c r="C36" s="342">
        <f t="shared" si="14"/>
        <v>0</v>
      </c>
      <c r="D36" s="342"/>
      <c r="E36" s="314">
        <f t="shared" si="15"/>
        <v>0</v>
      </c>
      <c r="F36" s="314">
        <f t="shared" si="15"/>
        <v>0</v>
      </c>
      <c r="G36" s="314">
        <f t="shared" si="15"/>
        <v>0</v>
      </c>
      <c r="H36" s="342">
        <f t="shared" si="22"/>
        <v>0</v>
      </c>
      <c r="I36" s="314"/>
      <c r="J36" s="314" t="str">
        <f t="shared" si="20"/>
        <v/>
      </c>
      <c r="K36" s="308"/>
      <c r="L36" s="308"/>
      <c r="M36" s="276"/>
      <c r="N36" s="310"/>
      <c r="O36" s="311"/>
      <c r="P36" s="343"/>
      <c r="Q36" s="317">
        <f t="shared" si="21"/>
        <v>0</v>
      </c>
      <c r="R36" s="315"/>
      <c r="S36" s="318"/>
    </row>
    <row r="37" spans="1:19" ht="21" customHeight="1">
      <c r="A37" s="270" t="str">
        <f t="shared" si="19"/>
        <v/>
      </c>
      <c r="B37" s="278"/>
      <c r="C37" s="342">
        <f t="shared" si="14"/>
        <v>0</v>
      </c>
      <c r="D37" s="342"/>
      <c r="E37" s="314">
        <f t="shared" si="15"/>
        <v>0</v>
      </c>
      <c r="F37" s="314">
        <f t="shared" si="15"/>
        <v>0</v>
      </c>
      <c r="G37" s="314">
        <f t="shared" si="15"/>
        <v>0</v>
      </c>
      <c r="H37" s="342">
        <f t="shared" si="22"/>
        <v>0</v>
      </c>
      <c r="I37" s="314"/>
      <c r="J37" s="314" t="str">
        <f t="shared" si="20"/>
        <v/>
      </c>
      <c r="K37" s="308"/>
      <c r="L37" s="308"/>
      <c r="M37" s="277"/>
      <c r="N37" s="310"/>
      <c r="O37" s="311"/>
      <c r="P37" s="340"/>
      <c r="Q37" s="317">
        <f t="shared" si="21"/>
        <v>0</v>
      </c>
      <c r="R37" s="315"/>
      <c r="S37" s="318"/>
    </row>
    <row r="38" spans="1:19" ht="21" customHeight="1">
      <c r="A38" s="270" t="str">
        <f t="shared" si="19"/>
        <v/>
      </c>
      <c r="B38" s="278"/>
      <c r="C38" s="342">
        <f t="shared" si="14"/>
        <v>0</v>
      </c>
      <c r="D38" s="342"/>
      <c r="E38" s="314">
        <f t="shared" si="15"/>
        <v>0</v>
      </c>
      <c r="F38" s="314">
        <f t="shared" si="15"/>
        <v>0</v>
      </c>
      <c r="G38" s="314">
        <f t="shared" si="15"/>
        <v>0</v>
      </c>
      <c r="H38" s="342">
        <f t="shared" si="22"/>
        <v>0</v>
      </c>
      <c r="I38" s="314"/>
      <c r="J38" s="314" t="str">
        <f t="shared" si="20"/>
        <v/>
      </c>
      <c r="K38" s="308"/>
      <c r="L38" s="308"/>
      <c r="M38" s="279"/>
      <c r="N38" s="310"/>
      <c r="O38" s="311"/>
      <c r="P38" s="343"/>
      <c r="Q38" s="317">
        <f t="shared" si="21"/>
        <v>0</v>
      </c>
      <c r="R38" s="315"/>
      <c r="S38" s="318"/>
    </row>
    <row r="39" spans="1:19" ht="21" customHeight="1">
      <c r="A39" s="270" t="str">
        <f t="shared" si="19"/>
        <v/>
      </c>
      <c r="B39" s="278"/>
      <c r="C39" s="342">
        <f t="shared" si="14"/>
        <v>0</v>
      </c>
      <c r="D39" s="342"/>
      <c r="E39" s="314">
        <f t="shared" si="15"/>
        <v>0</v>
      </c>
      <c r="F39" s="314">
        <f t="shared" si="15"/>
        <v>0</v>
      </c>
      <c r="G39" s="314">
        <f t="shared" si="15"/>
        <v>0</v>
      </c>
      <c r="H39" s="342">
        <f t="shared" si="22"/>
        <v>0</v>
      </c>
      <c r="I39" s="314"/>
      <c r="J39" s="314" t="str">
        <f t="shared" si="20"/>
        <v/>
      </c>
      <c r="K39" s="308"/>
      <c r="L39" s="308"/>
      <c r="M39" s="279"/>
      <c r="N39" s="310"/>
      <c r="O39" s="311"/>
      <c r="P39" s="340"/>
      <c r="Q39" s="317">
        <f t="shared" si="21"/>
        <v>0</v>
      </c>
      <c r="R39" s="315"/>
      <c r="S39" s="318"/>
    </row>
    <row r="40" spans="1:19" ht="21" customHeight="1">
      <c r="A40" s="270" t="str">
        <f t="shared" si="19"/>
        <v/>
      </c>
      <c r="B40" s="278"/>
      <c r="C40" s="342">
        <f t="shared" si="14"/>
        <v>0</v>
      </c>
      <c r="D40" s="342"/>
      <c r="E40" s="314">
        <f t="shared" si="15"/>
        <v>0</v>
      </c>
      <c r="F40" s="314">
        <f t="shared" si="15"/>
        <v>0</v>
      </c>
      <c r="G40" s="314">
        <f t="shared" si="15"/>
        <v>0</v>
      </c>
      <c r="H40" s="342">
        <f t="shared" si="22"/>
        <v>0</v>
      </c>
      <c r="I40" s="314"/>
      <c r="J40" s="314" t="str">
        <f t="shared" si="20"/>
        <v/>
      </c>
      <c r="K40" s="308"/>
      <c r="L40" s="308"/>
      <c r="M40" s="278"/>
      <c r="N40" s="310"/>
      <c r="O40" s="311"/>
      <c r="P40" s="343"/>
      <c r="Q40" s="317">
        <f t="shared" si="21"/>
        <v>0</v>
      </c>
      <c r="R40" s="315"/>
      <c r="S40" s="318"/>
    </row>
    <row r="41" spans="1:19" ht="21" customHeight="1">
      <c r="A41" s="270" t="str">
        <f t="shared" si="19"/>
        <v/>
      </c>
      <c r="B41" s="278"/>
      <c r="C41" s="342">
        <f t="shared" si="14"/>
        <v>0</v>
      </c>
      <c r="D41" s="342"/>
      <c r="E41" s="314">
        <f t="shared" si="15"/>
        <v>0</v>
      </c>
      <c r="F41" s="314">
        <f t="shared" si="15"/>
        <v>0</v>
      </c>
      <c r="G41" s="314">
        <f t="shared" si="15"/>
        <v>0</v>
      </c>
      <c r="H41" s="342">
        <f t="shared" si="22"/>
        <v>0</v>
      </c>
      <c r="I41" s="314"/>
      <c r="J41" s="314" t="str">
        <f t="shared" si="20"/>
        <v/>
      </c>
      <c r="K41" s="308"/>
      <c r="L41" s="308"/>
      <c r="M41" s="277"/>
      <c r="N41" s="310"/>
      <c r="O41" s="311"/>
      <c r="P41" s="340"/>
      <c r="Q41" s="317">
        <f t="shared" si="21"/>
        <v>0</v>
      </c>
      <c r="R41" s="315"/>
      <c r="S41" s="318"/>
    </row>
    <row r="42" spans="1:19" ht="21" customHeight="1">
      <c r="A42" s="528" t="str">
        <f t="shared" si="19"/>
        <v/>
      </c>
      <c r="B42" s="530"/>
      <c r="C42" s="342">
        <f t="shared" si="14"/>
        <v>0</v>
      </c>
      <c r="D42" s="527"/>
      <c r="E42" s="527">
        <f t="shared" si="15"/>
        <v>0</v>
      </c>
      <c r="F42" s="527">
        <f t="shared" si="15"/>
        <v>0</v>
      </c>
      <c r="G42" s="527">
        <f t="shared" si="15"/>
        <v>0</v>
      </c>
      <c r="H42" s="527">
        <f t="shared" si="22"/>
        <v>0</v>
      </c>
      <c r="I42" s="527"/>
      <c r="J42" s="527" t="str">
        <f t="shared" si="20"/>
        <v/>
      </c>
      <c r="K42" s="308"/>
      <c r="L42" s="308"/>
      <c r="M42" s="279"/>
      <c r="N42" s="310"/>
      <c r="O42" s="311"/>
      <c r="P42" s="312"/>
      <c r="Q42" s="317">
        <f t="shared" si="21"/>
        <v>0</v>
      </c>
      <c r="R42" s="315"/>
      <c r="S42" s="318"/>
    </row>
    <row r="43" spans="1:19" ht="21" customHeight="1">
      <c r="A43" s="270" t="str">
        <f>IF(B43&lt;&gt;"",A42+1,"")</f>
        <v/>
      </c>
      <c r="B43" s="278"/>
      <c r="C43" s="342">
        <f t="shared" si="14"/>
        <v>0</v>
      </c>
      <c r="D43" s="342"/>
      <c r="E43" s="317">
        <f t="shared" si="15"/>
        <v>0</v>
      </c>
      <c r="F43" s="317">
        <f t="shared" si="15"/>
        <v>0</v>
      </c>
      <c r="G43" s="317">
        <f t="shared" si="15"/>
        <v>0</v>
      </c>
      <c r="H43" s="342">
        <f t="shared" si="22"/>
        <v>0</v>
      </c>
      <c r="I43" s="314"/>
      <c r="J43" s="314" t="str">
        <f t="shared" si="20"/>
        <v/>
      </c>
      <c r="K43" s="308"/>
      <c r="L43" s="308"/>
      <c r="M43" s="279"/>
      <c r="N43" s="310"/>
      <c r="O43" s="311"/>
      <c r="P43" s="343"/>
      <c r="Q43" s="317">
        <f t="shared" si="21"/>
        <v>0</v>
      </c>
      <c r="R43" s="315"/>
      <c r="S43" s="318"/>
    </row>
    <row r="44" spans="1:19" ht="21" customHeight="1">
      <c r="A44" s="270" t="str">
        <f t="shared" si="19"/>
        <v/>
      </c>
      <c r="B44" s="278"/>
      <c r="C44" s="342">
        <f t="shared" si="14"/>
        <v>0</v>
      </c>
      <c r="D44" s="342"/>
      <c r="E44" s="314">
        <f t="shared" si="15"/>
        <v>0</v>
      </c>
      <c r="F44" s="314">
        <f t="shared" si="15"/>
        <v>0</v>
      </c>
      <c r="G44" s="314">
        <f t="shared" si="15"/>
        <v>0</v>
      </c>
      <c r="H44" s="342">
        <f t="shared" si="22"/>
        <v>0</v>
      </c>
      <c r="I44" s="314"/>
      <c r="J44" s="314" t="str">
        <f t="shared" si="20"/>
        <v/>
      </c>
      <c r="K44" s="308"/>
      <c r="L44" s="308"/>
      <c r="M44" s="277"/>
      <c r="N44" s="310"/>
      <c r="O44" s="311"/>
      <c r="P44" s="343"/>
      <c r="Q44" s="317">
        <f t="shared" si="21"/>
        <v>0</v>
      </c>
      <c r="R44" s="315"/>
      <c r="S44" s="318"/>
    </row>
    <row r="45" spans="1:19" ht="21" customHeight="1">
      <c r="A45" s="270" t="str">
        <f t="shared" si="19"/>
        <v/>
      </c>
      <c r="B45" s="278"/>
      <c r="C45" s="342">
        <f t="shared" si="14"/>
        <v>0</v>
      </c>
      <c r="D45" s="342"/>
      <c r="E45" s="314">
        <f t="shared" si="15"/>
        <v>0</v>
      </c>
      <c r="F45" s="314">
        <f t="shared" si="15"/>
        <v>0</v>
      </c>
      <c r="G45" s="314">
        <f t="shared" si="15"/>
        <v>0</v>
      </c>
      <c r="H45" s="342">
        <f t="shared" ref="H45:H56" si="23">ROUND(SUM(C45:G45),0)</f>
        <v>0</v>
      </c>
      <c r="I45" s="314"/>
      <c r="J45" s="314" t="str">
        <f t="shared" si="17"/>
        <v/>
      </c>
      <c r="K45" s="308"/>
      <c r="L45" s="308"/>
      <c r="M45" s="277"/>
      <c r="N45" s="310"/>
      <c r="O45" s="311"/>
      <c r="P45" s="340"/>
      <c r="Q45" s="317">
        <f t="shared" si="18"/>
        <v>0</v>
      </c>
      <c r="R45" s="315"/>
      <c r="S45" s="318"/>
    </row>
    <row r="46" spans="1:19" ht="21" customHeight="1">
      <c r="A46" s="270" t="str">
        <f t="shared" si="19"/>
        <v/>
      </c>
      <c r="B46" s="278"/>
      <c r="C46" s="342">
        <f t="shared" si="14"/>
        <v>0</v>
      </c>
      <c r="D46" s="342"/>
      <c r="E46" s="314">
        <f t="shared" si="15"/>
        <v>0</v>
      </c>
      <c r="F46" s="314">
        <f t="shared" si="15"/>
        <v>0</v>
      </c>
      <c r="G46" s="314">
        <f t="shared" si="15"/>
        <v>0</v>
      </c>
      <c r="H46" s="342">
        <f t="shared" si="23"/>
        <v>0</v>
      </c>
      <c r="I46" s="314"/>
      <c r="J46" s="314" t="str">
        <f t="shared" si="17"/>
        <v/>
      </c>
      <c r="K46" s="308"/>
      <c r="L46" s="308"/>
      <c r="M46" s="279"/>
      <c r="N46" s="310"/>
      <c r="O46" s="311"/>
      <c r="P46" s="343"/>
      <c r="Q46" s="317">
        <f t="shared" si="18"/>
        <v>0</v>
      </c>
      <c r="R46" s="315"/>
      <c r="S46" s="318"/>
    </row>
    <row r="47" spans="1:19" ht="21" customHeight="1">
      <c r="A47" s="270" t="str">
        <f t="shared" si="19"/>
        <v/>
      </c>
      <c r="B47" s="278"/>
      <c r="C47" s="342">
        <f t="shared" si="14"/>
        <v>0</v>
      </c>
      <c r="D47" s="342"/>
      <c r="E47" s="314">
        <f t="shared" si="15"/>
        <v>0</v>
      </c>
      <c r="F47" s="314">
        <f t="shared" si="15"/>
        <v>0</v>
      </c>
      <c r="G47" s="314">
        <f t="shared" si="15"/>
        <v>0</v>
      </c>
      <c r="H47" s="342">
        <f t="shared" si="23"/>
        <v>0</v>
      </c>
      <c r="I47" s="314"/>
      <c r="J47" s="314" t="str">
        <f t="shared" si="17"/>
        <v/>
      </c>
      <c r="K47" s="308"/>
      <c r="L47" s="308"/>
      <c r="M47" s="278"/>
      <c r="N47" s="310"/>
      <c r="O47" s="311"/>
      <c r="P47" s="343"/>
      <c r="Q47" s="317">
        <f t="shared" si="18"/>
        <v>0</v>
      </c>
      <c r="R47" s="315"/>
      <c r="S47" s="318"/>
    </row>
    <row r="48" spans="1:19" ht="21" customHeight="1">
      <c r="A48" s="270" t="str">
        <f t="shared" si="19"/>
        <v/>
      </c>
      <c r="B48" s="278"/>
      <c r="C48" s="342">
        <f t="shared" si="14"/>
        <v>0</v>
      </c>
      <c r="D48" s="342"/>
      <c r="E48" s="314">
        <f t="shared" si="15"/>
        <v>0</v>
      </c>
      <c r="F48" s="314">
        <f t="shared" si="15"/>
        <v>0</v>
      </c>
      <c r="G48" s="314">
        <f t="shared" si="15"/>
        <v>0</v>
      </c>
      <c r="H48" s="342">
        <f t="shared" si="23"/>
        <v>0</v>
      </c>
      <c r="I48" s="314"/>
      <c r="J48" s="314" t="str">
        <f t="shared" si="17"/>
        <v/>
      </c>
      <c r="K48" s="308"/>
      <c r="L48" s="308"/>
      <c r="M48" s="279"/>
      <c r="N48" s="310"/>
      <c r="O48" s="311"/>
      <c r="P48" s="343"/>
      <c r="Q48" s="317">
        <f t="shared" si="18"/>
        <v>0</v>
      </c>
      <c r="R48" s="315"/>
      <c r="S48" s="318"/>
    </row>
    <row r="49" spans="1:19" ht="21" customHeight="1">
      <c r="A49" s="528" t="str">
        <f t="shared" si="19"/>
        <v/>
      </c>
      <c r="B49" s="530"/>
      <c r="C49" s="342">
        <f t="shared" si="14"/>
        <v>0</v>
      </c>
      <c r="D49" s="527"/>
      <c r="E49" s="527">
        <f t="shared" si="15"/>
        <v>0</v>
      </c>
      <c r="F49" s="527">
        <f t="shared" si="15"/>
        <v>0</v>
      </c>
      <c r="G49" s="527">
        <f t="shared" si="15"/>
        <v>0</v>
      </c>
      <c r="H49" s="527">
        <f t="shared" si="23"/>
        <v>0</v>
      </c>
      <c r="I49" s="527"/>
      <c r="J49" s="527" t="str">
        <f t="shared" si="17"/>
        <v/>
      </c>
      <c r="K49" s="308"/>
      <c r="L49" s="308"/>
      <c r="M49" s="277"/>
      <c r="N49" s="310"/>
      <c r="O49" s="311"/>
      <c r="P49" s="340"/>
      <c r="Q49" s="317">
        <f t="shared" si="18"/>
        <v>0</v>
      </c>
      <c r="R49" s="315"/>
      <c r="S49" s="318"/>
    </row>
    <row r="50" spans="1:19" ht="21" customHeight="1">
      <c r="A50" s="270" t="str">
        <f>IF(B50&lt;&gt;"",A49+1,"")</f>
        <v/>
      </c>
      <c r="B50" s="278"/>
      <c r="C50" s="342">
        <f t="shared" si="14"/>
        <v>0</v>
      </c>
      <c r="D50" s="342"/>
      <c r="E50" s="314">
        <f t="shared" ref="E50:G67" si="24">IF($I$95&lt;&gt;0,E$95/$I$95*$I50,0)</f>
        <v>0</v>
      </c>
      <c r="F50" s="314">
        <f t="shared" si="24"/>
        <v>0</v>
      </c>
      <c r="G50" s="314">
        <f t="shared" si="24"/>
        <v>0</v>
      </c>
      <c r="H50" s="342">
        <f t="shared" si="23"/>
        <v>0</v>
      </c>
      <c r="I50" s="314"/>
      <c r="J50" s="314" t="str">
        <f t="shared" si="17"/>
        <v/>
      </c>
      <c r="K50" s="308"/>
      <c r="L50" s="308"/>
      <c r="M50" s="280"/>
      <c r="N50" s="310"/>
      <c r="O50" s="311"/>
      <c r="P50" s="343"/>
      <c r="Q50" s="317">
        <f t="shared" si="18"/>
        <v>0</v>
      </c>
      <c r="R50" s="315"/>
      <c r="S50" s="318"/>
    </row>
    <row r="51" spans="1:19" ht="21" customHeight="1">
      <c r="A51" s="270" t="str">
        <f t="shared" si="19"/>
        <v/>
      </c>
      <c r="B51" s="278"/>
      <c r="C51" s="342">
        <f t="shared" si="14"/>
        <v>0</v>
      </c>
      <c r="D51" s="342"/>
      <c r="E51" s="314">
        <f t="shared" si="24"/>
        <v>0</v>
      </c>
      <c r="F51" s="314">
        <f t="shared" si="24"/>
        <v>0</v>
      </c>
      <c r="G51" s="314">
        <f t="shared" si="24"/>
        <v>0</v>
      </c>
      <c r="H51" s="342">
        <f t="shared" si="23"/>
        <v>0</v>
      </c>
      <c r="I51" s="314"/>
      <c r="J51" s="314" t="str">
        <f t="shared" si="17"/>
        <v/>
      </c>
      <c r="K51" s="308"/>
      <c r="L51" s="308"/>
      <c r="M51" s="279"/>
      <c r="N51" s="310"/>
      <c r="O51" s="311"/>
      <c r="P51" s="340"/>
      <c r="Q51" s="317">
        <f t="shared" si="18"/>
        <v>0</v>
      </c>
      <c r="R51" s="315"/>
      <c r="S51" s="318"/>
    </row>
    <row r="52" spans="1:19" ht="21" customHeight="1">
      <c r="A52" s="270" t="str">
        <f t="shared" si="19"/>
        <v/>
      </c>
      <c r="B52" s="278"/>
      <c r="C52" s="342">
        <f t="shared" si="14"/>
        <v>0</v>
      </c>
      <c r="D52" s="342"/>
      <c r="E52" s="314">
        <f t="shared" si="24"/>
        <v>0</v>
      </c>
      <c r="F52" s="314">
        <f t="shared" si="24"/>
        <v>0</v>
      </c>
      <c r="G52" s="314">
        <f t="shared" si="24"/>
        <v>0</v>
      </c>
      <c r="H52" s="342">
        <f t="shared" si="23"/>
        <v>0</v>
      </c>
      <c r="I52" s="314"/>
      <c r="J52" s="314" t="str">
        <f t="shared" si="17"/>
        <v/>
      </c>
      <c r="K52" s="308"/>
      <c r="L52" s="308"/>
      <c r="M52" s="278"/>
      <c r="N52" s="310"/>
      <c r="O52" s="345"/>
      <c r="P52" s="340"/>
      <c r="Q52" s="317">
        <f t="shared" si="18"/>
        <v>0</v>
      </c>
      <c r="R52" s="315"/>
      <c r="S52" s="318"/>
    </row>
    <row r="53" spans="1:19" ht="21" customHeight="1">
      <c r="A53" s="270" t="str">
        <f t="shared" si="19"/>
        <v/>
      </c>
      <c r="B53" s="278"/>
      <c r="C53" s="342">
        <f t="shared" si="14"/>
        <v>0</v>
      </c>
      <c r="D53" s="342"/>
      <c r="E53" s="314">
        <f t="shared" si="24"/>
        <v>0</v>
      </c>
      <c r="F53" s="314">
        <f t="shared" si="24"/>
        <v>0</v>
      </c>
      <c r="G53" s="314">
        <f t="shared" si="24"/>
        <v>0</v>
      </c>
      <c r="H53" s="342">
        <f t="shared" si="23"/>
        <v>0</v>
      </c>
      <c r="I53" s="314"/>
      <c r="J53" s="314" t="str">
        <f t="shared" si="17"/>
        <v/>
      </c>
      <c r="K53" s="308"/>
      <c r="L53" s="308"/>
      <c r="M53" s="277"/>
      <c r="N53" s="310"/>
      <c r="O53" s="311"/>
      <c r="P53" s="340"/>
      <c r="Q53" s="317">
        <f t="shared" si="18"/>
        <v>0</v>
      </c>
      <c r="R53" s="315"/>
      <c r="S53" s="318"/>
    </row>
    <row r="54" spans="1:19" ht="21" customHeight="1">
      <c r="A54" s="270" t="str">
        <f t="shared" si="19"/>
        <v/>
      </c>
      <c r="B54" s="278"/>
      <c r="C54" s="342">
        <f t="shared" si="14"/>
        <v>0</v>
      </c>
      <c r="D54" s="342"/>
      <c r="E54" s="314">
        <f t="shared" si="24"/>
        <v>0</v>
      </c>
      <c r="F54" s="314">
        <f t="shared" si="24"/>
        <v>0</v>
      </c>
      <c r="G54" s="314">
        <f t="shared" si="24"/>
        <v>0</v>
      </c>
      <c r="H54" s="342">
        <f t="shared" si="23"/>
        <v>0</v>
      </c>
      <c r="I54" s="314"/>
      <c r="J54" s="314" t="str">
        <f t="shared" si="17"/>
        <v/>
      </c>
      <c r="K54" s="308"/>
      <c r="L54" s="308"/>
      <c r="M54" s="278"/>
      <c r="N54" s="310"/>
      <c r="O54" s="311"/>
      <c r="P54" s="312"/>
      <c r="Q54" s="317">
        <f t="shared" si="18"/>
        <v>0</v>
      </c>
      <c r="R54" s="315"/>
      <c r="S54" s="318"/>
    </row>
    <row r="55" spans="1:19" ht="21" customHeight="1">
      <c r="A55" s="270" t="str">
        <f t="shared" si="19"/>
        <v/>
      </c>
      <c r="B55" s="278"/>
      <c r="C55" s="342">
        <f t="shared" si="14"/>
        <v>0</v>
      </c>
      <c r="D55" s="342"/>
      <c r="E55" s="317">
        <f t="shared" si="24"/>
        <v>0</v>
      </c>
      <c r="F55" s="317">
        <f t="shared" si="24"/>
        <v>0</v>
      </c>
      <c r="G55" s="317">
        <f t="shared" si="24"/>
        <v>0</v>
      </c>
      <c r="H55" s="342">
        <f t="shared" si="23"/>
        <v>0</v>
      </c>
      <c r="I55" s="314"/>
      <c r="J55" s="314" t="str">
        <f t="shared" si="17"/>
        <v/>
      </c>
      <c r="K55" s="308"/>
      <c r="L55" s="308"/>
      <c r="M55" s="277"/>
      <c r="N55" s="310"/>
      <c r="O55" s="311"/>
      <c r="P55" s="343"/>
      <c r="Q55" s="317">
        <f t="shared" si="18"/>
        <v>0</v>
      </c>
      <c r="R55" s="315"/>
      <c r="S55" s="318"/>
    </row>
    <row r="56" spans="1:19" ht="21" customHeight="1">
      <c r="A56" s="270" t="str">
        <f t="shared" si="19"/>
        <v/>
      </c>
      <c r="B56" s="278"/>
      <c r="C56" s="342">
        <f t="shared" si="14"/>
        <v>0</v>
      </c>
      <c r="D56" s="342"/>
      <c r="E56" s="314">
        <f t="shared" si="24"/>
        <v>0</v>
      </c>
      <c r="F56" s="314">
        <f t="shared" si="24"/>
        <v>0</v>
      </c>
      <c r="G56" s="314">
        <f t="shared" si="24"/>
        <v>0</v>
      </c>
      <c r="H56" s="342">
        <f t="shared" si="23"/>
        <v>0</v>
      </c>
      <c r="I56" s="314"/>
      <c r="J56" s="314" t="str">
        <f t="shared" si="17"/>
        <v/>
      </c>
      <c r="K56" s="308"/>
      <c r="L56" s="308"/>
      <c r="M56" s="277"/>
      <c r="N56" s="310"/>
      <c r="O56" s="311"/>
      <c r="P56" s="343"/>
      <c r="Q56" s="317">
        <f t="shared" si="18"/>
        <v>0</v>
      </c>
      <c r="R56" s="315"/>
      <c r="S56" s="318"/>
    </row>
    <row r="57" spans="1:19" ht="21" customHeight="1">
      <c r="A57" s="270" t="str">
        <f t="shared" si="19"/>
        <v/>
      </c>
      <c r="B57" s="278"/>
      <c r="C57" s="342">
        <f t="shared" si="14"/>
        <v>0</v>
      </c>
      <c r="D57" s="342"/>
      <c r="E57" s="314">
        <f t="shared" si="24"/>
        <v>0</v>
      </c>
      <c r="F57" s="314">
        <f t="shared" si="24"/>
        <v>0</v>
      </c>
      <c r="G57" s="314">
        <f t="shared" si="24"/>
        <v>0</v>
      </c>
      <c r="H57" s="342">
        <f t="shared" si="22"/>
        <v>0</v>
      </c>
      <c r="I57" s="314"/>
      <c r="J57" s="314" t="str">
        <f t="shared" ref="J57:J68" si="25">IF(I57&lt;&gt;"",H57/I57,"")</f>
        <v/>
      </c>
      <c r="K57" s="308"/>
      <c r="L57" s="308"/>
      <c r="M57" s="277"/>
      <c r="N57" s="310"/>
      <c r="O57" s="345"/>
      <c r="P57" s="343"/>
      <c r="Q57" s="317">
        <f t="shared" ref="Q57:Q68" si="26">O57*P57</f>
        <v>0</v>
      </c>
      <c r="R57" s="315"/>
      <c r="S57" s="318"/>
    </row>
    <row r="58" spans="1:19" ht="21" customHeight="1">
      <c r="A58" s="270" t="str">
        <f t="shared" si="19"/>
        <v/>
      </c>
      <c r="B58" s="278"/>
      <c r="C58" s="342">
        <f t="shared" si="14"/>
        <v>0</v>
      </c>
      <c r="D58" s="342"/>
      <c r="E58" s="314">
        <f t="shared" si="24"/>
        <v>0</v>
      </c>
      <c r="F58" s="314">
        <f t="shared" si="24"/>
        <v>0</v>
      </c>
      <c r="G58" s="314">
        <f t="shared" si="24"/>
        <v>0</v>
      </c>
      <c r="H58" s="342">
        <f t="shared" si="22"/>
        <v>0</v>
      </c>
      <c r="I58" s="314"/>
      <c r="J58" s="314" t="str">
        <f t="shared" si="25"/>
        <v/>
      </c>
      <c r="K58" s="308"/>
      <c r="L58" s="308"/>
      <c r="M58" s="277"/>
      <c r="N58" s="310"/>
      <c r="O58" s="311"/>
      <c r="P58" s="343"/>
      <c r="Q58" s="317">
        <f t="shared" si="26"/>
        <v>0</v>
      </c>
      <c r="R58" s="315"/>
      <c r="S58" s="318"/>
    </row>
    <row r="59" spans="1:19" ht="21" customHeight="1">
      <c r="A59" s="270" t="str">
        <f t="shared" si="19"/>
        <v/>
      </c>
      <c r="B59" s="278"/>
      <c r="C59" s="342">
        <f t="shared" si="14"/>
        <v>0</v>
      </c>
      <c r="D59" s="342"/>
      <c r="E59" s="314">
        <f t="shared" si="24"/>
        <v>0</v>
      </c>
      <c r="F59" s="314">
        <f t="shared" si="24"/>
        <v>0</v>
      </c>
      <c r="G59" s="314">
        <f t="shared" si="24"/>
        <v>0</v>
      </c>
      <c r="H59" s="342">
        <f t="shared" si="22"/>
        <v>0</v>
      </c>
      <c r="I59" s="314"/>
      <c r="J59" s="314" t="str">
        <f t="shared" si="25"/>
        <v/>
      </c>
      <c r="K59" s="308"/>
      <c r="L59" s="308"/>
      <c r="M59" s="277"/>
      <c r="N59" s="310"/>
      <c r="O59" s="345"/>
      <c r="P59" s="343"/>
      <c r="Q59" s="317">
        <f t="shared" si="26"/>
        <v>0</v>
      </c>
      <c r="R59" s="315"/>
      <c r="S59" s="318"/>
    </row>
    <row r="60" spans="1:19" ht="21" customHeight="1">
      <c r="A60" s="270" t="str">
        <f t="shared" si="19"/>
        <v/>
      </c>
      <c r="B60" s="278"/>
      <c r="C60" s="342">
        <f t="shared" si="14"/>
        <v>0</v>
      </c>
      <c r="D60" s="342"/>
      <c r="E60" s="314">
        <f t="shared" si="24"/>
        <v>0</v>
      </c>
      <c r="F60" s="314">
        <f t="shared" si="24"/>
        <v>0</v>
      </c>
      <c r="G60" s="314">
        <f t="shared" si="24"/>
        <v>0</v>
      </c>
      <c r="H60" s="342">
        <f t="shared" si="22"/>
        <v>0</v>
      </c>
      <c r="I60" s="314"/>
      <c r="J60" s="314" t="str">
        <f t="shared" si="25"/>
        <v/>
      </c>
      <c r="K60" s="308"/>
      <c r="L60" s="308"/>
      <c r="M60" s="277"/>
      <c r="N60" s="310"/>
      <c r="O60" s="311"/>
      <c r="P60" s="343"/>
      <c r="Q60" s="317">
        <f t="shared" si="26"/>
        <v>0</v>
      </c>
      <c r="R60" s="315"/>
      <c r="S60" s="318"/>
    </row>
    <row r="61" spans="1:19" ht="21" customHeight="1">
      <c r="A61" s="270" t="str">
        <f t="shared" si="19"/>
        <v/>
      </c>
      <c r="B61" s="278"/>
      <c r="C61" s="342">
        <f t="shared" si="14"/>
        <v>0</v>
      </c>
      <c r="D61" s="342"/>
      <c r="E61" s="314">
        <f t="shared" si="24"/>
        <v>0</v>
      </c>
      <c r="F61" s="314">
        <f t="shared" si="24"/>
        <v>0</v>
      </c>
      <c r="G61" s="314">
        <f t="shared" si="24"/>
        <v>0</v>
      </c>
      <c r="H61" s="342">
        <f t="shared" si="22"/>
        <v>0</v>
      </c>
      <c r="I61" s="314"/>
      <c r="J61" s="314" t="str">
        <f t="shared" si="25"/>
        <v/>
      </c>
      <c r="K61" s="308"/>
      <c r="L61" s="308"/>
      <c r="M61" s="277"/>
      <c r="N61" s="310"/>
      <c r="O61" s="311"/>
      <c r="P61" s="340"/>
      <c r="Q61" s="317">
        <f t="shared" si="26"/>
        <v>0</v>
      </c>
      <c r="R61" s="315"/>
      <c r="S61" s="318"/>
    </row>
    <row r="62" spans="1:19" ht="21" customHeight="1">
      <c r="A62" s="270" t="str">
        <f t="shared" si="19"/>
        <v/>
      </c>
      <c r="B62" s="278"/>
      <c r="C62" s="342">
        <f t="shared" si="14"/>
        <v>0</v>
      </c>
      <c r="D62" s="342"/>
      <c r="E62" s="314">
        <f t="shared" si="24"/>
        <v>0</v>
      </c>
      <c r="F62" s="314">
        <f t="shared" si="24"/>
        <v>0</v>
      </c>
      <c r="G62" s="314">
        <f t="shared" si="24"/>
        <v>0</v>
      </c>
      <c r="H62" s="342">
        <f t="shared" si="22"/>
        <v>0</v>
      </c>
      <c r="I62" s="314"/>
      <c r="J62" s="314" t="str">
        <f t="shared" si="25"/>
        <v/>
      </c>
      <c r="K62" s="308"/>
      <c r="L62" s="308"/>
      <c r="M62" s="277"/>
      <c r="N62" s="310"/>
      <c r="O62" s="311"/>
      <c r="P62" s="343"/>
      <c r="Q62" s="317">
        <f t="shared" si="26"/>
        <v>0</v>
      </c>
      <c r="R62" s="315"/>
      <c r="S62" s="318"/>
    </row>
    <row r="63" spans="1:19" ht="21" customHeight="1">
      <c r="A63" s="270" t="str">
        <f t="shared" si="19"/>
        <v/>
      </c>
      <c r="B63" s="278"/>
      <c r="C63" s="342">
        <f t="shared" si="14"/>
        <v>0</v>
      </c>
      <c r="D63" s="342"/>
      <c r="E63" s="314">
        <f t="shared" si="24"/>
        <v>0</v>
      </c>
      <c r="F63" s="314">
        <f t="shared" si="24"/>
        <v>0</v>
      </c>
      <c r="G63" s="314">
        <f t="shared" si="24"/>
        <v>0</v>
      </c>
      <c r="H63" s="342">
        <f t="shared" si="22"/>
        <v>0</v>
      </c>
      <c r="I63" s="314"/>
      <c r="J63" s="314" t="str">
        <f t="shared" si="25"/>
        <v/>
      </c>
      <c r="K63" s="308"/>
      <c r="L63" s="308"/>
      <c r="M63" s="278"/>
      <c r="N63" s="310"/>
      <c r="O63" s="345"/>
      <c r="P63" s="340"/>
      <c r="Q63" s="317">
        <f t="shared" si="26"/>
        <v>0</v>
      </c>
      <c r="R63" s="315"/>
      <c r="S63" s="318"/>
    </row>
    <row r="64" spans="1:19" ht="21" customHeight="1">
      <c r="A64" s="270" t="str">
        <f t="shared" si="19"/>
        <v/>
      </c>
      <c r="B64" s="278"/>
      <c r="C64" s="342">
        <f t="shared" si="14"/>
        <v>0</v>
      </c>
      <c r="D64" s="342"/>
      <c r="E64" s="314">
        <f t="shared" si="24"/>
        <v>0</v>
      </c>
      <c r="F64" s="314">
        <f t="shared" si="24"/>
        <v>0</v>
      </c>
      <c r="G64" s="314">
        <f t="shared" si="24"/>
        <v>0</v>
      </c>
      <c r="H64" s="342">
        <f t="shared" si="22"/>
        <v>0</v>
      </c>
      <c r="I64" s="314"/>
      <c r="J64" s="314" t="str">
        <f t="shared" si="25"/>
        <v/>
      </c>
      <c r="K64" s="308"/>
      <c r="L64" s="308"/>
      <c r="M64" s="278"/>
      <c r="N64" s="310"/>
      <c r="O64" s="345"/>
      <c r="P64" s="340"/>
      <c r="Q64" s="317">
        <f t="shared" si="26"/>
        <v>0</v>
      </c>
      <c r="R64" s="315"/>
      <c r="S64" s="318"/>
    </row>
    <row r="65" spans="1:19" ht="21" customHeight="1">
      <c r="A65" s="270" t="str">
        <f t="shared" si="19"/>
        <v/>
      </c>
      <c r="B65" s="278"/>
      <c r="C65" s="342">
        <f t="shared" si="14"/>
        <v>0</v>
      </c>
      <c r="D65" s="342"/>
      <c r="E65" s="314">
        <f t="shared" si="24"/>
        <v>0</v>
      </c>
      <c r="F65" s="314">
        <f t="shared" si="24"/>
        <v>0</v>
      </c>
      <c r="G65" s="314">
        <f t="shared" si="24"/>
        <v>0</v>
      </c>
      <c r="H65" s="342">
        <f t="shared" si="22"/>
        <v>0</v>
      </c>
      <c r="I65" s="314"/>
      <c r="J65" s="314" t="str">
        <f t="shared" si="25"/>
        <v/>
      </c>
      <c r="K65" s="308"/>
      <c r="L65" s="308"/>
      <c r="M65" s="277"/>
      <c r="N65" s="310"/>
      <c r="O65" s="311"/>
      <c r="P65" s="340"/>
      <c r="Q65" s="317">
        <f t="shared" si="26"/>
        <v>0</v>
      </c>
      <c r="R65" s="315"/>
      <c r="S65" s="318"/>
    </row>
    <row r="66" spans="1:19" ht="21" customHeight="1">
      <c r="A66" s="270" t="str">
        <f t="shared" si="19"/>
        <v/>
      </c>
      <c r="B66" s="278"/>
      <c r="C66" s="342">
        <f t="shared" si="14"/>
        <v>0</v>
      </c>
      <c r="D66" s="342"/>
      <c r="E66" s="314">
        <f t="shared" si="24"/>
        <v>0</v>
      </c>
      <c r="F66" s="314">
        <f t="shared" si="24"/>
        <v>0</v>
      </c>
      <c r="G66" s="314">
        <f t="shared" si="24"/>
        <v>0</v>
      </c>
      <c r="H66" s="342">
        <f t="shared" si="22"/>
        <v>0</v>
      </c>
      <c r="I66" s="314"/>
      <c r="J66" s="314" t="str">
        <f t="shared" si="25"/>
        <v/>
      </c>
      <c r="K66" s="308"/>
      <c r="L66" s="308"/>
      <c r="M66" s="278"/>
      <c r="N66" s="310"/>
      <c r="O66" s="311"/>
      <c r="P66" s="312"/>
      <c r="Q66" s="317">
        <f t="shared" si="26"/>
        <v>0</v>
      </c>
      <c r="R66" s="315"/>
      <c r="S66" s="318"/>
    </row>
    <row r="67" spans="1:19" ht="21" customHeight="1">
      <c r="A67" s="270" t="str">
        <f t="shared" si="19"/>
        <v/>
      </c>
      <c r="B67" s="278"/>
      <c r="C67" s="342">
        <f t="shared" si="14"/>
        <v>0</v>
      </c>
      <c r="D67" s="342"/>
      <c r="E67" s="317">
        <f t="shared" si="24"/>
        <v>0</v>
      </c>
      <c r="F67" s="317">
        <f t="shared" si="24"/>
        <v>0</v>
      </c>
      <c r="G67" s="317">
        <f t="shared" si="24"/>
        <v>0</v>
      </c>
      <c r="H67" s="342">
        <f t="shared" si="22"/>
        <v>0</v>
      </c>
      <c r="I67" s="314"/>
      <c r="J67" s="314" t="str">
        <f t="shared" si="25"/>
        <v/>
      </c>
      <c r="K67" s="308"/>
      <c r="L67" s="308"/>
      <c r="M67" s="277"/>
      <c r="N67" s="310"/>
      <c r="O67" s="311"/>
      <c r="P67" s="343"/>
      <c r="Q67" s="317">
        <f t="shared" si="26"/>
        <v>0</v>
      </c>
      <c r="R67" s="315"/>
      <c r="S67" s="318"/>
    </row>
    <row r="68" spans="1:19" ht="21" customHeight="1">
      <c r="A68" s="270" t="str">
        <f t="shared" si="19"/>
        <v/>
      </c>
      <c r="B68" s="278"/>
      <c r="C68" s="342">
        <f t="shared" si="14"/>
        <v>0</v>
      </c>
      <c r="D68" s="342"/>
      <c r="E68" s="314">
        <f t="shared" ref="E68:G92" si="27">IF($I$95&lt;&gt;0,E$95/$I$95*$I68,0)</f>
        <v>0</v>
      </c>
      <c r="F68" s="314">
        <f t="shared" si="27"/>
        <v>0</v>
      </c>
      <c r="G68" s="314">
        <f t="shared" si="27"/>
        <v>0</v>
      </c>
      <c r="H68" s="342">
        <f t="shared" si="22"/>
        <v>0</v>
      </c>
      <c r="I68" s="314"/>
      <c r="J68" s="314" t="str">
        <f t="shared" si="25"/>
        <v/>
      </c>
      <c r="K68" s="308"/>
      <c r="L68" s="308"/>
      <c r="M68" s="277"/>
      <c r="N68" s="310"/>
      <c r="O68" s="311"/>
      <c r="P68" s="343"/>
      <c r="Q68" s="317">
        <f t="shared" si="26"/>
        <v>0</v>
      </c>
      <c r="R68" s="315"/>
      <c r="S68" s="318"/>
    </row>
    <row r="69" spans="1:19" ht="21" customHeight="1">
      <c r="A69" s="270" t="str">
        <f t="shared" si="19"/>
        <v/>
      </c>
      <c r="B69" s="278"/>
      <c r="C69" s="342">
        <f t="shared" si="14"/>
        <v>0</v>
      </c>
      <c r="D69" s="342"/>
      <c r="E69" s="314">
        <f t="shared" si="27"/>
        <v>0</v>
      </c>
      <c r="F69" s="314">
        <f t="shared" si="27"/>
        <v>0</v>
      </c>
      <c r="G69" s="314">
        <f t="shared" si="27"/>
        <v>0</v>
      </c>
      <c r="H69" s="342">
        <f t="shared" ref="H69:H80" si="28">ROUND(SUM(C69:G69),0)</f>
        <v>0</v>
      </c>
      <c r="I69" s="314"/>
      <c r="J69" s="314" t="str">
        <f t="shared" si="17"/>
        <v/>
      </c>
      <c r="K69" s="308"/>
      <c r="L69" s="308"/>
      <c r="M69" s="277"/>
      <c r="N69" s="310"/>
      <c r="O69" s="345"/>
      <c r="P69" s="343"/>
      <c r="Q69" s="317">
        <f t="shared" si="18"/>
        <v>0</v>
      </c>
      <c r="R69" s="315"/>
      <c r="S69" s="318"/>
    </row>
    <row r="70" spans="1:19" ht="21" customHeight="1">
      <c r="A70" s="270" t="str">
        <f t="shared" si="19"/>
        <v/>
      </c>
      <c r="B70" s="278"/>
      <c r="C70" s="342">
        <f t="shared" si="14"/>
        <v>0</v>
      </c>
      <c r="D70" s="342"/>
      <c r="E70" s="314">
        <f t="shared" si="27"/>
        <v>0</v>
      </c>
      <c r="F70" s="314">
        <f t="shared" si="27"/>
        <v>0</v>
      </c>
      <c r="G70" s="314">
        <f t="shared" si="27"/>
        <v>0</v>
      </c>
      <c r="H70" s="342">
        <f t="shared" si="28"/>
        <v>0</v>
      </c>
      <c r="I70" s="314"/>
      <c r="J70" s="314" t="str">
        <f t="shared" si="17"/>
        <v/>
      </c>
      <c r="K70" s="308"/>
      <c r="L70" s="308"/>
      <c r="M70" s="277"/>
      <c r="N70" s="310"/>
      <c r="O70" s="311"/>
      <c r="P70" s="343"/>
      <c r="Q70" s="317">
        <f t="shared" si="18"/>
        <v>0</v>
      </c>
      <c r="R70" s="315"/>
      <c r="S70" s="318"/>
    </row>
    <row r="71" spans="1:19" ht="21" customHeight="1">
      <c r="A71" s="270" t="str">
        <f t="shared" si="19"/>
        <v/>
      </c>
      <c r="B71" s="278"/>
      <c r="C71" s="342">
        <f t="shared" si="14"/>
        <v>0</v>
      </c>
      <c r="D71" s="342"/>
      <c r="E71" s="314">
        <f t="shared" si="27"/>
        <v>0</v>
      </c>
      <c r="F71" s="314">
        <f t="shared" si="27"/>
        <v>0</v>
      </c>
      <c r="G71" s="314">
        <f t="shared" si="27"/>
        <v>0</v>
      </c>
      <c r="H71" s="342">
        <f t="shared" si="28"/>
        <v>0</v>
      </c>
      <c r="I71" s="314"/>
      <c r="J71" s="314" t="str">
        <f t="shared" si="17"/>
        <v/>
      </c>
      <c r="K71" s="308"/>
      <c r="L71" s="308"/>
      <c r="M71" s="277"/>
      <c r="N71" s="310"/>
      <c r="O71" s="345"/>
      <c r="P71" s="343"/>
      <c r="Q71" s="317">
        <f t="shared" si="18"/>
        <v>0</v>
      </c>
      <c r="R71" s="315"/>
      <c r="S71" s="318"/>
    </row>
    <row r="72" spans="1:19" ht="21" customHeight="1">
      <c r="A72" s="270" t="str">
        <f t="shared" si="19"/>
        <v/>
      </c>
      <c r="B72" s="278"/>
      <c r="C72" s="342">
        <f t="shared" si="14"/>
        <v>0</v>
      </c>
      <c r="D72" s="342"/>
      <c r="E72" s="314">
        <f t="shared" si="27"/>
        <v>0</v>
      </c>
      <c r="F72" s="314">
        <f t="shared" si="27"/>
        <v>0</v>
      </c>
      <c r="G72" s="314">
        <f t="shared" si="27"/>
        <v>0</v>
      </c>
      <c r="H72" s="342">
        <f t="shared" si="28"/>
        <v>0</v>
      </c>
      <c r="I72" s="314"/>
      <c r="J72" s="314" t="str">
        <f t="shared" si="17"/>
        <v/>
      </c>
      <c r="K72" s="308"/>
      <c r="L72" s="308"/>
      <c r="M72" s="277"/>
      <c r="N72" s="310"/>
      <c r="O72" s="311"/>
      <c r="P72" s="343"/>
      <c r="Q72" s="317">
        <f t="shared" si="18"/>
        <v>0</v>
      </c>
      <c r="R72" s="315"/>
      <c r="S72" s="318"/>
    </row>
    <row r="73" spans="1:19" ht="21" customHeight="1">
      <c r="A73" s="270" t="str">
        <f t="shared" si="19"/>
        <v/>
      </c>
      <c r="B73" s="278"/>
      <c r="C73" s="342">
        <f t="shared" si="14"/>
        <v>0</v>
      </c>
      <c r="D73" s="342"/>
      <c r="E73" s="314">
        <f t="shared" si="27"/>
        <v>0</v>
      </c>
      <c r="F73" s="314">
        <f t="shared" si="27"/>
        <v>0</v>
      </c>
      <c r="G73" s="314">
        <f t="shared" si="27"/>
        <v>0</v>
      </c>
      <c r="H73" s="342">
        <f t="shared" si="28"/>
        <v>0</v>
      </c>
      <c r="I73" s="314"/>
      <c r="J73" s="314" t="str">
        <f t="shared" si="17"/>
        <v/>
      </c>
      <c r="K73" s="308"/>
      <c r="L73" s="308"/>
      <c r="M73" s="277"/>
      <c r="N73" s="310"/>
      <c r="O73" s="311"/>
      <c r="P73" s="340"/>
      <c r="Q73" s="317">
        <f t="shared" si="18"/>
        <v>0</v>
      </c>
      <c r="R73" s="315"/>
      <c r="S73" s="318"/>
    </row>
    <row r="74" spans="1:19" ht="21" customHeight="1">
      <c r="A74" s="270" t="str">
        <f t="shared" si="19"/>
        <v/>
      </c>
      <c r="B74" s="278"/>
      <c r="C74" s="342">
        <f t="shared" si="14"/>
        <v>0</v>
      </c>
      <c r="D74" s="342"/>
      <c r="E74" s="314">
        <f t="shared" si="27"/>
        <v>0</v>
      </c>
      <c r="F74" s="314">
        <f t="shared" si="27"/>
        <v>0</v>
      </c>
      <c r="G74" s="314">
        <f t="shared" si="27"/>
        <v>0</v>
      </c>
      <c r="H74" s="342">
        <f t="shared" si="28"/>
        <v>0</v>
      </c>
      <c r="I74" s="314"/>
      <c r="J74" s="314" t="str">
        <f t="shared" si="17"/>
        <v/>
      </c>
      <c r="K74" s="308"/>
      <c r="L74" s="308"/>
      <c r="M74" s="277"/>
      <c r="N74" s="310"/>
      <c r="O74" s="311"/>
      <c r="P74" s="343"/>
      <c r="Q74" s="317">
        <f t="shared" si="18"/>
        <v>0</v>
      </c>
      <c r="R74" s="315"/>
      <c r="S74" s="318"/>
    </row>
    <row r="75" spans="1:19" ht="21" customHeight="1">
      <c r="A75" s="270" t="str">
        <f t="shared" si="19"/>
        <v/>
      </c>
      <c r="B75" s="278"/>
      <c r="C75" s="342">
        <f t="shared" si="14"/>
        <v>0</v>
      </c>
      <c r="D75" s="342"/>
      <c r="E75" s="314">
        <f t="shared" si="27"/>
        <v>0</v>
      </c>
      <c r="F75" s="314">
        <f t="shared" si="27"/>
        <v>0</v>
      </c>
      <c r="G75" s="314">
        <f t="shared" si="27"/>
        <v>0</v>
      </c>
      <c r="H75" s="342">
        <f t="shared" si="28"/>
        <v>0</v>
      </c>
      <c r="I75" s="314"/>
      <c r="J75" s="314" t="str">
        <f t="shared" si="17"/>
        <v/>
      </c>
      <c r="K75" s="308"/>
      <c r="L75" s="308"/>
      <c r="M75" s="278"/>
      <c r="N75" s="310"/>
      <c r="O75" s="345"/>
      <c r="P75" s="340"/>
      <c r="Q75" s="317">
        <f t="shared" si="18"/>
        <v>0</v>
      </c>
      <c r="R75" s="315"/>
      <c r="S75" s="318"/>
    </row>
    <row r="76" spans="1:19" ht="21" customHeight="1">
      <c r="A76" s="270" t="str">
        <f t="shared" si="19"/>
        <v/>
      </c>
      <c r="B76" s="278"/>
      <c r="C76" s="342">
        <f t="shared" si="14"/>
        <v>0</v>
      </c>
      <c r="D76" s="342"/>
      <c r="E76" s="314">
        <f t="shared" si="27"/>
        <v>0</v>
      </c>
      <c r="F76" s="314">
        <f t="shared" si="27"/>
        <v>0</v>
      </c>
      <c r="G76" s="314">
        <f t="shared" si="27"/>
        <v>0</v>
      </c>
      <c r="H76" s="342">
        <f t="shared" si="28"/>
        <v>0</v>
      </c>
      <c r="I76" s="314"/>
      <c r="J76" s="314" t="str">
        <f t="shared" si="17"/>
        <v/>
      </c>
      <c r="K76" s="308"/>
      <c r="L76" s="308"/>
      <c r="M76" s="278"/>
      <c r="N76" s="310"/>
      <c r="O76" s="345"/>
      <c r="P76" s="340"/>
      <c r="Q76" s="317">
        <f t="shared" si="18"/>
        <v>0</v>
      </c>
      <c r="R76" s="315"/>
      <c r="S76" s="318"/>
    </row>
    <row r="77" spans="1:19" ht="21" customHeight="1">
      <c r="A77" s="270" t="str">
        <f t="shared" si="19"/>
        <v/>
      </c>
      <c r="B77" s="278"/>
      <c r="C77" s="342">
        <f t="shared" si="14"/>
        <v>0</v>
      </c>
      <c r="D77" s="342"/>
      <c r="E77" s="314">
        <f t="shared" si="27"/>
        <v>0</v>
      </c>
      <c r="F77" s="314">
        <f t="shared" si="27"/>
        <v>0</v>
      </c>
      <c r="G77" s="314">
        <f t="shared" si="27"/>
        <v>0</v>
      </c>
      <c r="H77" s="342">
        <f t="shared" si="28"/>
        <v>0</v>
      </c>
      <c r="I77" s="314"/>
      <c r="J77" s="314" t="str">
        <f t="shared" si="17"/>
        <v/>
      </c>
      <c r="K77" s="308"/>
      <c r="L77" s="308"/>
      <c r="M77" s="277"/>
      <c r="N77" s="310"/>
      <c r="O77" s="311"/>
      <c r="P77" s="340"/>
      <c r="Q77" s="317">
        <f t="shared" si="18"/>
        <v>0</v>
      </c>
      <c r="R77" s="315"/>
      <c r="S77" s="318"/>
    </row>
    <row r="78" spans="1:19" ht="21" customHeight="1">
      <c r="A78" s="270" t="str">
        <f t="shared" si="19"/>
        <v/>
      </c>
      <c r="B78" s="278"/>
      <c r="C78" s="342">
        <f t="shared" si="14"/>
        <v>0</v>
      </c>
      <c r="D78" s="342"/>
      <c r="E78" s="314">
        <f t="shared" si="27"/>
        <v>0</v>
      </c>
      <c r="F78" s="314">
        <f t="shared" si="27"/>
        <v>0</v>
      </c>
      <c r="G78" s="314">
        <f t="shared" si="27"/>
        <v>0</v>
      </c>
      <c r="H78" s="342">
        <f t="shared" si="28"/>
        <v>0</v>
      </c>
      <c r="I78" s="314"/>
      <c r="J78" s="314" t="str">
        <f t="shared" si="17"/>
        <v/>
      </c>
      <c r="K78" s="308"/>
      <c r="L78" s="308"/>
      <c r="M78" s="278"/>
      <c r="N78" s="310"/>
      <c r="O78" s="311"/>
      <c r="P78" s="312"/>
      <c r="Q78" s="317">
        <f t="shared" si="18"/>
        <v>0</v>
      </c>
      <c r="R78" s="315"/>
      <c r="S78" s="318"/>
    </row>
    <row r="79" spans="1:19" ht="21" customHeight="1">
      <c r="A79" s="270" t="str">
        <f t="shared" si="19"/>
        <v/>
      </c>
      <c r="B79" s="278"/>
      <c r="C79" s="342">
        <f t="shared" si="14"/>
        <v>0</v>
      </c>
      <c r="D79" s="342"/>
      <c r="E79" s="317">
        <f t="shared" si="27"/>
        <v>0</v>
      </c>
      <c r="F79" s="317">
        <f t="shared" si="27"/>
        <v>0</v>
      </c>
      <c r="G79" s="317">
        <f t="shared" si="27"/>
        <v>0</v>
      </c>
      <c r="H79" s="342">
        <f t="shared" si="28"/>
        <v>0</v>
      </c>
      <c r="I79" s="314"/>
      <c r="J79" s="314" t="str">
        <f t="shared" si="17"/>
        <v/>
      </c>
      <c r="K79" s="308"/>
      <c r="L79" s="308"/>
      <c r="M79" s="277"/>
      <c r="N79" s="310"/>
      <c r="O79" s="311"/>
      <c r="P79" s="343"/>
      <c r="Q79" s="317">
        <f t="shared" si="18"/>
        <v>0</v>
      </c>
      <c r="R79" s="315"/>
      <c r="S79" s="318"/>
    </row>
    <row r="80" spans="1:19" ht="21" customHeight="1">
      <c r="A80" s="270" t="str">
        <f t="shared" si="19"/>
        <v/>
      </c>
      <c r="B80" s="278"/>
      <c r="C80" s="342">
        <f t="shared" si="14"/>
        <v>0</v>
      </c>
      <c r="D80" s="342"/>
      <c r="E80" s="314">
        <f t="shared" si="27"/>
        <v>0</v>
      </c>
      <c r="F80" s="314">
        <f t="shared" si="27"/>
        <v>0</v>
      </c>
      <c r="G80" s="314">
        <f t="shared" si="27"/>
        <v>0</v>
      </c>
      <c r="H80" s="342">
        <f t="shared" si="28"/>
        <v>0</v>
      </c>
      <c r="I80" s="314"/>
      <c r="J80" s="314" t="str">
        <f t="shared" si="17"/>
        <v/>
      </c>
      <c r="K80" s="308"/>
      <c r="L80" s="308"/>
      <c r="M80" s="277"/>
      <c r="N80" s="310"/>
      <c r="O80" s="311"/>
      <c r="P80" s="343"/>
      <c r="Q80" s="317">
        <f t="shared" si="18"/>
        <v>0</v>
      </c>
      <c r="R80" s="315"/>
      <c r="S80" s="318"/>
    </row>
    <row r="81" spans="1:19" ht="21" customHeight="1">
      <c r="A81" s="270" t="str">
        <f t="shared" si="19"/>
        <v/>
      </c>
      <c r="B81" s="278"/>
      <c r="C81" s="342">
        <f t="shared" si="14"/>
        <v>0</v>
      </c>
      <c r="D81" s="342"/>
      <c r="E81" s="314">
        <f t="shared" si="27"/>
        <v>0</v>
      </c>
      <c r="F81" s="314">
        <f t="shared" si="27"/>
        <v>0</v>
      </c>
      <c r="G81" s="314">
        <f t="shared" si="27"/>
        <v>0</v>
      </c>
      <c r="H81" s="342">
        <f t="shared" si="22"/>
        <v>0</v>
      </c>
      <c r="I81" s="314"/>
      <c r="J81" s="314" t="str">
        <f t="shared" ref="J81:J92" si="29">IF(I81&lt;&gt;"",H81/I81,"")</f>
        <v/>
      </c>
      <c r="K81" s="308"/>
      <c r="L81" s="308"/>
      <c r="M81" s="277"/>
      <c r="N81" s="310"/>
      <c r="O81" s="345"/>
      <c r="P81" s="343"/>
      <c r="Q81" s="317">
        <f t="shared" ref="Q81:Q92" si="30">O81*P81</f>
        <v>0</v>
      </c>
      <c r="R81" s="315"/>
      <c r="S81" s="318"/>
    </row>
    <row r="82" spans="1:19" ht="21" customHeight="1">
      <c r="A82" s="270" t="str">
        <f t="shared" si="19"/>
        <v/>
      </c>
      <c r="B82" s="278"/>
      <c r="C82" s="342">
        <f t="shared" si="14"/>
        <v>0</v>
      </c>
      <c r="D82" s="342"/>
      <c r="E82" s="314">
        <f t="shared" si="27"/>
        <v>0</v>
      </c>
      <c r="F82" s="314">
        <f t="shared" si="27"/>
        <v>0</v>
      </c>
      <c r="G82" s="314">
        <f t="shared" si="27"/>
        <v>0</v>
      </c>
      <c r="H82" s="342">
        <f t="shared" si="22"/>
        <v>0</v>
      </c>
      <c r="I82" s="314"/>
      <c r="J82" s="314" t="str">
        <f t="shared" si="29"/>
        <v/>
      </c>
      <c r="K82" s="308"/>
      <c r="L82" s="308"/>
      <c r="M82" s="277"/>
      <c r="N82" s="310"/>
      <c r="O82" s="311"/>
      <c r="P82" s="343"/>
      <c r="Q82" s="317">
        <f t="shared" si="30"/>
        <v>0</v>
      </c>
      <c r="R82" s="315"/>
      <c r="S82" s="318"/>
    </row>
    <row r="83" spans="1:19" ht="21" customHeight="1">
      <c r="A83" s="270" t="str">
        <f t="shared" si="19"/>
        <v/>
      </c>
      <c r="B83" s="278"/>
      <c r="C83" s="342">
        <f t="shared" si="14"/>
        <v>0</v>
      </c>
      <c r="D83" s="342"/>
      <c r="E83" s="314">
        <f t="shared" si="27"/>
        <v>0</v>
      </c>
      <c r="F83" s="314">
        <f t="shared" si="27"/>
        <v>0</v>
      </c>
      <c r="G83" s="314">
        <f t="shared" si="27"/>
        <v>0</v>
      </c>
      <c r="H83" s="342">
        <f t="shared" si="22"/>
        <v>0</v>
      </c>
      <c r="I83" s="314"/>
      <c r="J83" s="314" t="str">
        <f t="shared" si="29"/>
        <v/>
      </c>
      <c r="K83" s="308"/>
      <c r="L83" s="308"/>
      <c r="M83" s="277"/>
      <c r="N83" s="310"/>
      <c r="O83" s="345"/>
      <c r="P83" s="343"/>
      <c r="Q83" s="317">
        <f t="shared" si="30"/>
        <v>0</v>
      </c>
      <c r="R83" s="315"/>
      <c r="S83" s="318"/>
    </row>
    <row r="84" spans="1:19" ht="21" customHeight="1">
      <c r="A84" s="270" t="str">
        <f t="shared" si="19"/>
        <v/>
      </c>
      <c r="B84" s="278"/>
      <c r="C84" s="342">
        <f t="shared" si="14"/>
        <v>0</v>
      </c>
      <c r="D84" s="342"/>
      <c r="E84" s="314">
        <f t="shared" si="27"/>
        <v>0</v>
      </c>
      <c r="F84" s="314">
        <f t="shared" si="27"/>
        <v>0</v>
      </c>
      <c r="G84" s="314">
        <f t="shared" si="27"/>
        <v>0</v>
      </c>
      <c r="H84" s="342">
        <f t="shared" si="22"/>
        <v>0</v>
      </c>
      <c r="I84" s="314"/>
      <c r="J84" s="314" t="str">
        <f t="shared" si="29"/>
        <v/>
      </c>
      <c r="K84" s="308"/>
      <c r="L84" s="308"/>
      <c r="M84" s="277"/>
      <c r="N84" s="310"/>
      <c r="O84" s="311"/>
      <c r="P84" s="343"/>
      <c r="Q84" s="317">
        <f t="shared" si="30"/>
        <v>0</v>
      </c>
      <c r="R84" s="315"/>
      <c r="S84" s="318"/>
    </row>
    <row r="85" spans="1:19" ht="21" customHeight="1">
      <c r="A85" s="270" t="str">
        <f t="shared" si="19"/>
        <v/>
      </c>
      <c r="B85" s="278"/>
      <c r="C85" s="342">
        <f t="shared" si="14"/>
        <v>0</v>
      </c>
      <c r="D85" s="342"/>
      <c r="E85" s="314">
        <f t="shared" si="27"/>
        <v>0</v>
      </c>
      <c r="F85" s="314">
        <f t="shared" si="27"/>
        <v>0</v>
      </c>
      <c r="G85" s="314">
        <f t="shared" si="27"/>
        <v>0</v>
      </c>
      <c r="H85" s="342">
        <f t="shared" si="22"/>
        <v>0</v>
      </c>
      <c r="I85" s="314"/>
      <c r="J85" s="314" t="str">
        <f t="shared" si="29"/>
        <v/>
      </c>
      <c r="K85" s="308"/>
      <c r="L85" s="308"/>
      <c r="M85" s="277"/>
      <c r="N85" s="310"/>
      <c r="O85" s="311"/>
      <c r="P85" s="340"/>
      <c r="Q85" s="317">
        <f t="shared" si="30"/>
        <v>0</v>
      </c>
      <c r="R85" s="315"/>
      <c r="S85" s="318"/>
    </row>
    <row r="86" spans="1:19" ht="21" customHeight="1">
      <c r="A86" s="270" t="str">
        <f t="shared" si="19"/>
        <v/>
      </c>
      <c r="B86" s="278"/>
      <c r="C86" s="342">
        <f t="shared" si="14"/>
        <v>0</v>
      </c>
      <c r="D86" s="342"/>
      <c r="E86" s="314">
        <f t="shared" si="27"/>
        <v>0</v>
      </c>
      <c r="F86" s="314">
        <f t="shared" si="27"/>
        <v>0</v>
      </c>
      <c r="G86" s="314">
        <f t="shared" si="27"/>
        <v>0</v>
      </c>
      <c r="H86" s="342">
        <f t="shared" si="22"/>
        <v>0</v>
      </c>
      <c r="I86" s="314"/>
      <c r="J86" s="314" t="str">
        <f t="shared" si="29"/>
        <v/>
      </c>
      <c r="K86" s="308"/>
      <c r="L86" s="308"/>
      <c r="M86" s="277"/>
      <c r="N86" s="310"/>
      <c r="O86" s="311"/>
      <c r="P86" s="343"/>
      <c r="Q86" s="317">
        <f t="shared" si="30"/>
        <v>0</v>
      </c>
      <c r="R86" s="315"/>
      <c r="S86" s="318"/>
    </row>
    <row r="87" spans="1:19" ht="21" customHeight="1">
      <c r="A87" s="270" t="str">
        <f t="shared" si="19"/>
        <v/>
      </c>
      <c r="B87" s="278"/>
      <c r="C87" s="342">
        <f t="shared" si="14"/>
        <v>0</v>
      </c>
      <c r="D87" s="342"/>
      <c r="E87" s="314">
        <f t="shared" si="27"/>
        <v>0</v>
      </c>
      <c r="F87" s="314">
        <f t="shared" si="27"/>
        <v>0</v>
      </c>
      <c r="G87" s="314">
        <f t="shared" si="27"/>
        <v>0</v>
      </c>
      <c r="H87" s="342">
        <f t="shared" si="22"/>
        <v>0</v>
      </c>
      <c r="I87" s="314"/>
      <c r="J87" s="314" t="str">
        <f t="shared" si="29"/>
        <v/>
      </c>
      <c r="K87" s="308"/>
      <c r="L87" s="308"/>
      <c r="M87" s="278"/>
      <c r="N87" s="310"/>
      <c r="O87" s="345"/>
      <c r="P87" s="340"/>
      <c r="Q87" s="317">
        <f t="shared" si="30"/>
        <v>0</v>
      </c>
      <c r="R87" s="315"/>
      <c r="S87" s="318"/>
    </row>
    <row r="88" spans="1:19" ht="21" customHeight="1">
      <c r="A88" s="270" t="str">
        <f t="shared" si="19"/>
        <v/>
      </c>
      <c r="B88" s="278"/>
      <c r="C88" s="342">
        <f t="shared" si="14"/>
        <v>0</v>
      </c>
      <c r="D88" s="342"/>
      <c r="E88" s="314">
        <f t="shared" si="27"/>
        <v>0</v>
      </c>
      <c r="F88" s="314">
        <f t="shared" si="27"/>
        <v>0</v>
      </c>
      <c r="G88" s="314">
        <f t="shared" si="27"/>
        <v>0</v>
      </c>
      <c r="H88" s="342">
        <f t="shared" si="22"/>
        <v>0</v>
      </c>
      <c r="I88" s="314"/>
      <c r="J88" s="314" t="str">
        <f t="shared" si="29"/>
        <v/>
      </c>
      <c r="K88" s="308"/>
      <c r="L88" s="308"/>
      <c r="M88" s="278"/>
      <c r="N88" s="310"/>
      <c r="O88" s="345"/>
      <c r="P88" s="340"/>
      <c r="Q88" s="317">
        <f t="shared" si="30"/>
        <v>0</v>
      </c>
      <c r="R88" s="315"/>
      <c r="S88" s="318"/>
    </row>
    <row r="89" spans="1:19" ht="21" customHeight="1">
      <c r="A89" s="270" t="str">
        <f t="shared" si="19"/>
        <v/>
      </c>
      <c r="B89" s="278"/>
      <c r="C89" s="342">
        <f t="shared" si="14"/>
        <v>0</v>
      </c>
      <c r="D89" s="342"/>
      <c r="E89" s="314">
        <f t="shared" si="27"/>
        <v>0</v>
      </c>
      <c r="F89" s="314">
        <f t="shared" si="27"/>
        <v>0</v>
      </c>
      <c r="G89" s="314">
        <f t="shared" si="27"/>
        <v>0</v>
      </c>
      <c r="H89" s="342">
        <f t="shared" si="22"/>
        <v>0</v>
      </c>
      <c r="I89" s="314"/>
      <c r="J89" s="314" t="str">
        <f t="shared" si="29"/>
        <v/>
      </c>
      <c r="K89" s="308"/>
      <c r="L89" s="308"/>
      <c r="M89" s="277"/>
      <c r="N89" s="310"/>
      <c r="O89" s="311"/>
      <c r="P89" s="340"/>
      <c r="Q89" s="317">
        <f t="shared" si="30"/>
        <v>0</v>
      </c>
      <c r="R89" s="315"/>
      <c r="S89" s="318"/>
    </row>
    <row r="90" spans="1:19" ht="21" customHeight="1">
      <c r="A90" s="270" t="str">
        <f t="shared" si="19"/>
        <v/>
      </c>
      <c r="B90" s="278"/>
      <c r="C90" s="342">
        <f t="shared" si="14"/>
        <v>0</v>
      </c>
      <c r="D90" s="342"/>
      <c r="E90" s="314">
        <f t="shared" si="27"/>
        <v>0</v>
      </c>
      <c r="F90" s="314">
        <f t="shared" si="27"/>
        <v>0</v>
      </c>
      <c r="G90" s="314">
        <f t="shared" si="27"/>
        <v>0</v>
      </c>
      <c r="H90" s="342">
        <f t="shared" si="22"/>
        <v>0</v>
      </c>
      <c r="I90" s="314"/>
      <c r="J90" s="314" t="str">
        <f t="shared" si="29"/>
        <v/>
      </c>
      <c r="K90" s="308"/>
      <c r="L90" s="308"/>
      <c r="M90" s="278"/>
      <c r="N90" s="310"/>
      <c r="O90" s="311"/>
      <c r="P90" s="312"/>
      <c r="Q90" s="317">
        <f t="shared" si="30"/>
        <v>0</v>
      </c>
      <c r="R90" s="315"/>
      <c r="S90" s="318"/>
    </row>
    <row r="91" spans="1:19" ht="21" customHeight="1">
      <c r="A91" s="270" t="str">
        <f t="shared" si="19"/>
        <v/>
      </c>
      <c r="B91" s="278"/>
      <c r="C91" s="342">
        <f t="shared" si="14"/>
        <v>0</v>
      </c>
      <c r="D91" s="342"/>
      <c r="E91" s="317">
        <f t="shared" si="27"/>
        <v>0</v>
      </c>
      <c r="F91" s="317">
        <f t="shared" si="27"/>
        <v>0</v>
      </c>
      <c r="G91" s="317">
        <f t="shared" si="27"/>
        <v>0</v>
      </c>
      <c r="H91" s="342">
        <f t="shared" si="22"/>
        <v>0</v>
      </c>
      <c r="I91" s="314"/>
      <c r="J91" s="314" t="str">
        <f t="shared" si="29"/>
        <v/>
      </c>
      <c r="K91" s="308"/>
      <c r="L91" s="308"/>
      <c r="M91" s="277"/>
      <c r="N91" s="310"/>
      <c r="O91" s="311"/>
      <c r="P91" s="343"/>
      <c r="Q91" s="317">
        <f t="shared" si="30"/>
        <v>0</v>
      </c>
      <c r="R91" s="315"/>
      <c r="S91" s="318"/>
    </row>
    <row r="92" spans="1:19" ht="21" customHeight="1">
      <c r="A92" s="270" t="str">
        <f t="shared" si="19"/>
        <v/>
      </c>
      <c r="B92" s="278"/>
      <c r="C92" s="342">
        <f t="shared" si="14"/>
        <v>0</v>
      </c>
      <c r="D92" s="342"/>
      <c r="E92" s="314">
        <f t="shared" si="27"/>
        <v>0</v>
      </c>
      <c r="F92" s="314">
        <f t="shared" si="27"/>
        <v>0</v>
      </c>
      <c r="G92" s="314">
        <f t="shared" si="27"/>
        <v>0</v>
      </c>
      <c r="H92" s="342">
        <f t="shared" si="22"/>
        <v>0</v>
      </c>
      <c r="I92" s="314"/>
      <c r="J92" s="314" t="str">
        <f t="shared" si="29"/>
        <v/>
      </c>
      <c r="K92" s="308"/>
      <c r="L92" s="308"/>
      <c r="M92" s="277"/>
      <c r="N92" s="310"/>
      <c r="O92" s="311"/>
      <c r="P92" s="343"/>
      <c r="Q92" s="317">
        <f t="shared" si="30"/>
        <v>0</v>
      </c>
      <c r="R92" s="315"/>
      <c r="S92" s="318"/>
    </row>
    <row r="93" spans="1:19" ht="21" customHeight="1">
      <c r="A93" s="270" t="str">
        <f>IF(B93&lt;&gt;"",A92+1,"")</f>
        <v/>
      </c>
      <c r="B93" s="278"/>
      <c r="C93" s="342">
        <f>Q93</f>
        <v>0</v>
      </c>
      <c r="D93" s="342"/>
      <c r="E93" s="314">
        <f>IF($I$95&lt;&gt;0,E$95/$I$95*$I93,0)</f>
        <v>0</v>
      </c>
      <c r="F93" s="314">
        <f>IF($I$95&lt;&gt;0,F$95/$I$95*$I93,0)</f>
        <v>0</v>
      </c>
      <c r="G93" s="314">
        <f>IF($I$95&lt;&gt;0,G$95/$I$95*$I93,0)</f>
        <v>0</v>
      </c>
      <c r="H93" s="342">
        <f>ROUND(SUM(C93:G93),0)</f>
        <v>0</v>
      </c>
      <c r="I93" s="314"/>
      <c r="J93" s="314" t="str">
        <f>IF(I93&lt;&gt;"",H93/I93,"")</f>
        <v/>
      </c>
      <c r="K93" s="308"/>
      <c r="L93" s="308"/>
      <c r="M93" s="277"/>
      <c r="N93" s="310"/>
      <c r="O93" s="311"/>
      <c r="P93" s="343"/>
      <c r="Q93" s="317">
        <f>O93*P93</f>
        <v>0</v>
      </c>
      <c r="R93" s="315"/>
      <c r="S93" s="318"/>
    </row>
    <row r="94" spans="1:19" ht="21" customHeight="1">
      <c r="A94" s="341"/>
      <c r="B94" s="278"/>
      <c r="C94" s="342"/>
      <c r="D94" s="342"/>
      <c r="E94" s="314"/>
      <c r="F94" s="314"/>
      <c r="G94" s="314"/>
      <c r="H94" s="342"/>
      <c r="I94" s="314"/>
      <c r="J94" s="314"/>
      <c r="K94" s="308"/>
      <c r="L94" s="308"/>
      <c r="M94" s="277"/>
      <c r="N94" s="318"/>
      <c r="O94" s="311"/>
      <c r="P94" s="343"/>
      <c r="Q94" s="317"/>
      <c r="R94" s="315"/>
      <c r="S94" s="318"/>
    </row>
    <row r="95" spans="1:19" ht="21" customHeight="1">
      <c r="A95" s="323"/>
      <c r="B95" s="324" t="s">
        <v>222</v>
      </c>
      <c r="C95" s="325">
        <f>SUM(C28:C94)</f>
        <v>0</v>
      </c>
      <c r="D95" s="325">
        <f>SUM(D28:D94)</f>
        <v>0</v>
      </c>
      <c r="E95" s="325"/>
      <c r="F95" s="325"/>
      <c r="G95" s="325"/>
      <c r="H95" s="325">
        <f>ROUND(SUM(H28:H94),0)</f>
        <v>0</v>
      </c>
      <c r="I95" s="325">
        <f>ROUND(SUM(I28:I94),0)</f>
        <v>0</v>
      </c>
      <c r="J95" s="325"/>
      <c r="K95" s="292"/>
      <c r="L95" s="292"/>
      <c r="M95" s="326"/>
      <c r="N95" s="327"/>
      <c r="O95" s="346"/>
      <c r="P95" s="347"/>
      <c r="Q95" s="229">
        <f>SUM(Q28:Q94)</f>
        <v>0</v>
      </c>
      <c r="R95" s="229"/>
      <c r="S95" s="229"/>
    </row>
    <row r="96" spans="1:19" ht="15">
      <c r="A96" s="329"/>
      <c r="B96" s="330"/>
      <c r="C96" s="293"/>
      <c r="D96" s="293"/>
      <c r="E96" s="293"/>
      <c r="F96" s="293"/>
      <c r="G96" s="293"/>
      <c r="H96" s="293"/>
      <c r="I96" s="293"/>
      <c r="J96" s="293"/>
      <c r="K96" s="292"/>
      <c r="L96" s="292"/>
      <c r="M96" s="331"/>
      <c r="N96" s="332"/>
      <c r="O96" s="333"/>
      <c r="P96" s="299"/>
      <c r="Q96" s="334"/>
      <c r="R96" s="331"/>
      <c r="S96" s="332"/>
    </row>
    <row r="97" spans="1:19" ht="15">
      <c r="A97" s="329"/>
      <c r="B97" s="330"/>
      <c r="C97" s="293"/>
      <c r="D97" s="293"/>
      <c r="E97" s="293"/>
      <c r="F97" s="293"/>
      <c r="G97" s="293"/>
      <c r="H97" s="293"/>
      <c r="I97" s="293"/>
      <c r="J97" s="293"/>
      <c r="K97" s="292"/>
      <c r="L97" s="292"/>
      <c r="M97" s="331"/>
      <c r="N97" s="332"/>
      <c r="O97" s="333"/>
      <c r="P97" s="299"/>
      <c r="Q97" s="334"/>
      <c r="R97" s="331"/>
      <c r="S97" s="332"/>
    </row>
    <row r="98" spans="1:19" ht="15">
      <c r="A98" s="287"/>
      <c r="B98" s="287"/>
      <c r="C98" s="287"/>
      <c r="D98" s="287"/>
      <c r="E98" s="287"/>
      <c r="F98" s="287"/>
      <c r="G98" s="287"/>
      <c r="H98" s="287"/>
      <c r="I98" s="287"/>
      <c r="J98" s="287"/>
      <c r="K98" s="288"/>
      <c r="L98" s="288"/>
      <c r="M98" s="331"/>
      <c r="N98" s="332"/>
      <c r="O98" s="333"/>
      <c r="P98" s="299"/>
      <c r="Q98" s="334"/>
      <c r="R98" s="331"/>
      <c r="S98" s="332"/>
    </row>
    <row r="99" spans="1:19" ht="18" hidden="1" customHeight="1">
      <c r="A99" s="137" t="str">
        <f>TH!$A$1</f>
        <v>Đơn vị: CÔNG TY TNHH MỘT THÀNH VIÊN KHỞI NGUYÊN AN</v>
      </c>
      <c r="B99" s="291"/>
      <c r="C99" s="211"/>
      <c r="D99" s="211"/>
      <c r="E99" s="211"/>
      <c r="F99" s="211"/>
      <c r="G99" s="211"/>
      <c r="H99" s="211"/>
      <c r="I99" s="153"/>
      <c r="J99" s="211"/>
      <c r="K99" s="292"/>
      <c r="L99" s="292"/>
      <c r="M99" s="331"/>
      <c r="N99" s="332"/>
      <c r="O99" s="333"/>
      <c r="P99" s="299"/>
      <c r="Q99" s="334"/>
      <c r="R99" s="331"/>
      <c r="S99" s="332"/>
    </row>
    <row r="100" spans="1:19" ht="18.75" customHeight="1">
      <c r="A100" s="293" t="s">
        <v>505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2"/>
      <c r="L100" s="292"/>
      <c r="M100" s="331"/>
      <c r="N100" s="332"/>
      <c r="O100" s="333"/>
      <c r="P100" s="299"/>
      <c r="Q100" s="334"/>
      <c r="R100" s="331"/>
      <c r="S100" s="332"/>
    </row>
    <row r="101" spans="1:19" ht="12.75" customHeight="1">
      <c r="A101" s="294"/>
      <c r="B101" s="295"/>
      <c r="C101" s="295"/>
      <c r="D101" s="295"/>
      <c r="E101" s="295"/>
      <c r="F101" s="295"/>
      <c r="G101" s="295"/>
      <c r="H101" s="295"/>
      <c r="I101" s="296"/>
      <c r="J101" s="295"/>
      <c r="K101" s="292"/>
      <c r="L101" s="292"/>
      <c r="M101" s="331"/>
      <c r="N101" s="332"/>
      <c r="O101" s="333"/>
      <c r="P101" s="299"/>
      <c r="Q101" s="334"/>
      <c r="R101" s="331"/>
      <c r="S101" s="332"/>
    </row>
    <row r="102" spans="1:19" ht="36.75" customHeight="1">
      <c r="A102" s="300" t="s">
        <v>33</v>
      </c>
      <c r="B102" s="301" t="s">
        <v>214</v>
      </c>
      <c r="C102" s="302" t="s">
        <v>217</v>
      </c>
      <c r="D102" s="302" t="s">
        <v>369</v>
      </c>
      <c r="E102" s="302" t="s">
        <v>280</v>
      </c>
      <c r="F102" s="302" t="s">
        <v>218</v>
      </c>
      <c r="G102" s="302" t="s">
        <v>275</v>
      </c>
      <c r="H102" s="302" t="s">
        <v>219</v>
      </c>
      <c r="I102" s="303" t="s">
        <v>215</v>
      </c>
      <c r="J102" s="302" t="s">
        <v>220</v>
      </c>
      <c r="K102" s="304"/>
      <c r="L102" s="304"/>
      <c r="M102" s="301" t="s">
        <v>214</v>
      </c>
      <c r="N102" s="302" t="s">
        <v>208</v>
      </c>
      <c r="O102" s="305" t="s">
        <v>175</v>
      </c>
      <c r="P102" s="302" t="s">
        <v>216</v>
      </c>
      <c r="Q102" s="302" t="s">
        <v>221</v>
      </c>
      <c r="R102" s="301" t="s">
        <v>214</v>
      </c>
      <c r="S102" s="302" t="s">
        <v>208</v>
      </c>
    </row>
    <row r="103" spans="1:19" ht="21.75" customHeight="1">
      <c r="A103" s="354" t="str">
        <f>IF(B103&lt;&gt;"",ROW()-(ROW()-1),"")</f>
        <v/>
      </c>
      <c r="B103" s="278"/>
      <c r="C103" s="273">
        <f>Q103</f>
        <v>0</v>
      </c>
      <c r="D103" s="273"/>
      <c r="E103" s="307">
        <f>IF($I$148&lt;&gt;0,E$148/$I$148*$I103,0)</f>
        <v>0</v>
      </c>
      <c r="F103" s="307">
        <f t="shared" ref="F103:G122" si="31">IF($I$148&lt;&gt;0,F$148/$I$148*$I103,0)</f>
        <v>0</v>
      </c>
      <c r="G103" s="307">
        <f t="shared" si="31"/>
        <v>0</v>
      </c>
      <c r="H103" s="273">
        <f>SUM(C103:G103)</f>
        <v>0</v>
      </c>
      <c r="I103" s="307"/>
      <c r="J103" s="307" t="str">
        <f>IF(I103&lt;&gt;"",H103/I103,"")</f>
        <v/>
      </c>
      <c r="K103" s="308"/>
      <c r="L103" s="308"/>
      <c r="M103" s="277"/>
      <c r="N103" s="310"/>
      <c r="O103" s="311"/>
      <c r="P103" s="312"/>
      <c r="Q103" s="273">
        <f>ROUND(O103*P103,0)</f>
        <v>0</v>
      </c>
      <c r="R103" s="348"/>
      <c r="S103" s="349"/>
    </row>
    <row r="104" spans="1:19" ht="21.75" customHeight="1">
      <c r="A104" s="354" t="str">
        <f>IF(B104&lt;&gt;"",A103+1,"")</f>
        <v/>
      </c>
      <c r="B104" s="278"/>
      <c r="C104" s="273">
        <f t="shared" ref="C104:C126" si="32">Q104</f>
        <v>0</v>
      </c>
      <c r="D104" s="273"/>
      <c r="E104" s="307">
        <f t="shared" ref="E104:G146" si="33">IF($I$148&lt;&gt;0,E$148/$I$148*$I104,0)</f>
        <v>0</v>
      </c>
      <c r="F104" s="307">
        <f t="shared" si="31"/>
        <v>0</v>
      </c>
      <c r="G104" s="307">
        <f t="shared" si="31"/>
        <v>0</v>
      </c>
      <c r="H104" s="273">
        <f t="shared" ref="H104:H117" si="34">SUM(C104:G104)</f>
        <v>0</v>
      </c>
      <c r="I104" s="307"/>
      <c r="J104" s="307" t="str">
        <f>IF(I104&lt;&gt;"",H104/I104,"")</f>
        <v/>
      </c>
      <c r="K104" s="308"/>
      <c r="L104" s="308"/>
      <c r="M104" s="278"/>
      <c r="N104" s="310"/>
      <c r="O104" s="311"/>
      <c r="P104" s="312"/>
      <c r="Q104" s="273">
        <f>ROUND(O104*P104,0)</f>
        <v>0</v>
      </c>
      <c r="R104" s="348"/>
      <c r="S104" s="349"/>
    </row>
    <row r="105" spans="1:19" ht="21.75" customHeight="1">
      <c r="A105" s="354" t="str">
        <f t="shared" ref="A105:A117" si="35">IF(B105&lt;&gt;"",A104+1,"")</f>
        <v/>
      </c>
      <c r="B105" s="278"/>
      <c r="C105" s="273">
        <f t="shared" si="32"/>
        <v>0</v>
      </c>
      <c r="D105" s="273"/>
      <c r="E105" s="307">
        <f t="shared" si="33"/>
        <v>0</v>
      </c>
      <c r="F105" s="307">
        <f t="shared" si="31"/>
        <v>0</v>
      </c>
      <c r="G105" s="307">
        <f t="shared" si="31"/>
        <v>0</v>
      </c>
      <c r="H105" s="273">
        <f t="shared" si="34"/>
        <v>0</v>
      </c>
      <c r="I105" s="307"/>
      <c r="J105" s="307" t="str">
        <f>IF(I105&lt;&gt;"",H105/I105,"")</f>
        <v/>
      </c>
      <c r="K105" s="308"/>
      <c r="L105" s="308"/>
      <c r="M105" s="279"/>
      <c r="N105" s="310"/>
      <c r="O105" s="311"/>
      <c r="P105" s="312"/>
      <c r="Q105" s="273">
        <f t="shared" ref="Q105:Q147" si="36">ROUND(O105*P105,0)</f>
        <v>0</v>
      </c>
      <c r="R105" s="348"/>
      <c r="S105" s="349"/>
    </row>
    <row r="106" spans="1:19" ht="21.75" customHeight="1">
      <c r="A106" s="354" t="str">
        <f t="shared" si="35"/>
        <v/>
      </c>
      <c r="B106" s="278"/>
      <c r="C106" s="273">
        <f t="shared" si="32"/>
        <v>0</v>
      </c>
      <c r="D106" s="273"/>
      <c r="E106" s="307">
        <f t="shared" si="33"/>
        <v>0</v>
      </c>
      <c r="F106" s="307">
        <f t="shared" si="31"/>
        <v>0</v>
      </c>
      <c r="G106" s="307">
        <f t="shared" si="31"/>
        <v>0</v>
      </c>
      <c r="H106" s="273">
        <f t="shared" si="34"/>
        <v>0</v>
      </c>
      <c r="I106" s="307"/>
      <c r="J106" s="307" t="str">
        <f>IF(I106&lt;&gt;"",H106/I106,"")</f>
        <v/>
      </c>
      <c r="K106" s="308"/>
      <c r="L106" s="308"/>
      <c r="M106" s="278"/>
      <c r="N106" s="310"/>
      <c r="O106" s="311"/>
      <c r="P106" s="312"/>
      <c r="Q106" s="273">
        <f t="shared" si="36"/>
        <v>0</v>
      </c>
      <c r="R106" s="348"/>
      <c r="S106" s="349"/>
    </row>
    <row r="107" spans="1:19" ht="21.75" customHeight="1">
      <c r="A107" s="354" t="str">
        <f>IF(B107&lt;&gt;"",A106+1,"")</f>
        <v/>
      </c>
      <c r="B107" s="278"/>
      <c r="C107" s="273">
        <f t="shared" si="32"/>
        <v>0</v>
      </c>
      <c r="D107" s="273"/>
      <c r="E107" s="307">
        <f t="shared" si="33"/>
        <v>0</v>
      </c>
      <c r="F107" s="307">
        <f t="shared" si="31"/>
        <v>0</v>
      </c>
      <c r="G107" s="307">
        <f t="shared" si="31"/>
        <v>0</v>
      </c>
      <c r="H107" s="273">
        <f t="shared" si="34"/>
        <v>0</v>
      </c>
      <c r="I107" s="307"/>
      <c r="J107" s="307" t="str">
        <f>IF(I107&lt;&gt;"",H107/I107,"")</f>
        <v/>
      </c>
      <c r="K107" s="308"/>
      <c r="L107" s="308"/>
      <c r="M107" s="277"/>
      <c r="N107" s="310"/>
      <c r="O107" s="311"/>
      <c r="P107" s="312"/>
      <c r="Q107" s="273">
        <f t="shared" si="36"/>
        <v>0</v>
      </c>
      <c r="R107" s="348"/>
      <c r="S107" s="349"/>
    </row>
    <row r="108" spans="1:19" ht="21.75" customHeight="1">
      <c r="A108" s="354" t="str">
        <f t="shared" si="35"/>
        <v/>
      </c>
      <c r="B108" s="278"/>
      <c r="C108" s="273">
        <f t="shared" si="32"/>
        <v>0</v>
      </c>
      <c r="D108" s="273"/>
      <c r="E108" s="307">
        <f t="shared" si="33"/>
        <v>0</v>
      </c>
      <c r="F108" s="307">
        <f t="shared" si="31"/>
        <v>0</v>
      </c>
      <c r="G108" s="307">
        <f t="shared" si="31"/>
        <v>0</v>
      </c>
      <c r="H108" s="273">
        <f t="shared" si="34"/>
        <v>0</v>
      </c>
      <c r="I108" s="307"/>
      <c r="J108" s="307" t="str">
        <f t="shared" ref="J108:J117" si="37">IF(I108&lt;&gt;"",H108/I108,"")</f>
        <v/>
      </c>
      <c r="K108" s="308"/>
      <c r="L108" s="308"/>
      <c r="M108" s="279"/>
      <c r="N108" s="310"/>
      <c r="O108" s="311"/>
      <c r="P108" s="312"/>
      <c r="Q108" s="273">
        <f t="shared" si="36"/>
        <v>0</v>
      </c>
      <c r="R108" s="348"/>
      <c r="S108" s="349"/>
    </row>
    <row r="109" spans="1:19" ht="21.75" customHeight="1">
      <c r="A109" s="354" t="str">
        <f t="shared" si="35"/>
        <v/>
      </c>
      <c r="B109" s="278"/>
      <c r="C109" s="273">
        <f t="shared" si="32"/>
        <v>0</v>
      </c>
      <c r="D109" s="273"/>
      <c r="E109" s="307">
        <f t="shared" si="33"/>
        <v>0</v>
      </c>
      <c r="F109" s="307">
        <f t="shared" si="31"/>
        <v>0</v>
      </c>
      <c r="G109" s="307">
        <f t="shared" si="31"/>
        <v>0</v>
      </c>
      <c r="H109" s="273">
        <f t="shared" si="34"/>
        <v>0</v>
      </c>
      <c r="I109" s="307"/>
      <c r="J109" s="307" t="str">
        <f t="shared" si="37"/>
        <v/>
      </c>
      <c r="K109" s="308"/>
      <c r="L109" s="308"/>
      <c r="M109" s="279"/>
      <c r="N109" s="310"/>
      <c r="O109" s="311"/>
      <c r="P109" s="312"/>
      <c r="Q109" s="273">
        <f t="shared" si="36"/>
        <v>0</v>
      </c>
      <c r="R109" s="348"/>
      <c r="S109" s="349"/>
    </row>
    <row r="110" spans="1:19" ht="21.75" customHeight="1">
      <c r="A110" s="354" t="str">
        <f t="shared" si="35"/>
        <v/>
      </c>
      <c r="B110" s="278"/>
      <c r="C110" s="273">
        <f t="shared" si="32"/>
        <v>0</v>
      </c>
      <c r="D110" s="273"/>
      <c r="E110" s="307">
        <f t="shared" si="33"/>
        <v>0</v>
      </c>
      <c r="F110" s="307">
        <f t="shared" si="31"/>
        <v>0</v>
      </c>
      <c r="G110" s="307">
        <f t="shared" si="31"/>
        <v>0</v>
      </c>
      <c r="H110" s="273">
        <f t="shared" si="34"/>
        <v>0</v>
      </c>
      <c r="I110" s="307"/>
      <c r="J110" s="307" t="str">
        <f t="shared" si="37"/>
        <v/>
      </c>
      <c r="K110" s="308"/>
      <c r="L110" s="308"/>
      <c r="M110" s="279"/>
      <c r="N110" s="310"/>
      <c r="O110" s="311"/>
      <c r="P110" s="312"/>
      <c r="Q110" s="273">
        <f t="shared" si="36"/>
        <v>0</v>
      </c>
      <c r="R110" s="348"/>
      <c r="S110" s="349"/>
    </row>
    <row r="111" spans="1:19" ht="21.75" customHeight="1">
      <c r="A111" s="354" t="str">
        <f t="shared" si="35"/>
        <v/>
      </c>
      <c r="B111" s="278"/>
      <c r="C111" s="273">
        <f t="shared" si="32"/>
        <v>0</v>
      </c>
      <c r="D111" s="273"/>
      <c r="E111" s="307">
        <f t="shared" si="33"/>
        <v>0</v>
      </c>
      <c r="F111" s="307">
        <f t="shared" si="31"/>
        <v>0</v>
      </c>
      <c r="G111" s="307">
        <f t="shared" si="31"/>
        <v>0</v>
      </c>
      <c r="H111" s="273">
        <f t="shared" si="34"/>
        <v>0</v>
      </c>
      <c r="I111" s="307"/>
      <c r="J111" s="307" t="str">
        <f t="shared" si="37"/>
        <v/>
      </c>
      <c r="K111" s="308"/>
      <c r="L111" s="308"/>
      <c r="M111" s="279"/>
      <c r="N111" s="310"/>
      <c r="O111" s="311"/>
      <c r="P111" s="312"/>
      <c r="Q111" s="273">
        <f t="shared" si="36"/>
        <v>0</v>
      </c>
      <c r="R111" s="348"/>
      <c r="S111" s="349"/>
    </row>
    <row r="112" spans="1:19" ht="21.75" customHeight="1">
      <c r="A112" s="354" t="str">
        <f t="shared" si="35"/>
        <v/>
      </c>
      <c r="B112" s="278"/>
      <c r="C112" s="273">
        <f t="shared" si="32"/>
        <v>0</v>
      </c>
      <c r="D112" s="273"/>
      <c r="E112" s="307">
        <f t="shared" si="33"/>
        <v>0</v>
      </c>
      <c r="F112" s="307">
        <f t="shared" si="31"/>
        <v>0</v>
      </c>
      <c r="G112" s="307">
        <f t="shared" si="31"/>
        <v>0</v>
      </c>
      <c r="H112" s="273">
        <f t="shared" si="34"/>
        <v>0</v>
      </c>
      <c r="I112" s="307"/>
      <c r="J112" s="307" t="str">
        <f t="shared" si="37"/>
        <v/>
      </c>
      <c r="K112" s="308"/>
      <c r="L112" s="308"/>
      <c r="M112" s="279"/>
      <c r="N112" s="310"/>
      <c r="O112" s="311"/>
      <c r="P112" s="312"/>
      <c r="Q112" s="273">
        <f t="shared" si="36"/>
        <v>0</v>
      </c>
      <c r="R112" s="348"/>
      <c r="S112" s="349"/>
    </row>
    <row r="113" spans="1:19" ht="21.75" customHeight="1">
      <c r="A113" s="354" t="str">
        <f t="shared" si="35"/>
        <v/>
      </c>
      <c r="B113" s="278"/>
      <c r="C113" s="273">
        <f t="shared" si="32"/>
        <v>0</v>
      </c>
      <c r="D113" s="273"/>
      <c r="E113" s="307">
        <f t="shared" si="33"/>
        <v>0</v>
      </c>
      <c r="F113" s="307">
        <f t="shared" si="31"/>
        <v>0</v>
      </c>
      <c r="G113" s="307">
        <f t="shared" si="31"/>
        <v>0</v>
      </c>
      <c r="H113" s="273">
        <f t="shared" si="34"/>
        <v>0</v>
      </c>
      <c r="I113" s="307"/>
      <c r="J113" s="307" t="str">
        <f t="shared" si="37"/>
        <v/>
      </c>
      <c r="K113" s="308"/>
      <c r="L113" s="308"/>
      <c r="M113" s="279"/>
      <c r="N113" s="310"/>
      <c r="O113" s="311"/>
      <c r="P113" s="312"/>
      <c r="Q113" s="273">
        <f t="shared" si="36"/>
        <v>0</v>
      </c>
      <c r="R113" s="348"/>
      <c r="S113" s="349"/>
    </row>
    <row r="114" spans="1:19" ht="21.75" customHeight="1">
      <c r="A114" s="354" t="str">
        <f t="shared" si="35"/>
        <v/>
      </c>
      <c r="B114" s="278"/>
      <c r="C114" s="273">
        <f t="shared" si="32"/>
        <v>0</v>
      </c>
      <c r="D114" s="273"/>
      <c r="E114" s="307">
        <f t="shared" si="33"/>
        <v>0</v>
      </c>
      <c r="F114" s="307">
        <f t="shared" si="31"/>
        <v>0</v>
      </c>
      <c r="G114" s="307">
        <f t="shared" si="31"/>
        <v>0</v>
      </c>
      <c r="H114" s="273">
        <f t="shared" si="34"/>
        <v>0</v>
      </c>
      <c r="I114" s="307"/>
      <c r="J114" s="307" t="str">
        <f t="shared" si="37"/>
        <v/>
      </c>
      <c r="K114" s="308"/>
      <c r="L114" s="308"/>
      <c r="M114" s="279"/>
      <c r="N114" s="310"/>
      <c r="O114" s="311"/>
      <c r="P114" s="312"/>
      <c r="Q114" s="273">
        <f t="shared" si="36"/>
        <v>0</v>
      </c>
      <c r="R114" s="348"/>
      <c r="S114" s="349"/>
    </row>
    <row r="115" spans="1:19" ht="21.75" customHeight="1">
      <c r="A115" s="354" t="str">
        <f t="shared" si="35"/>
        <v/>
      </c>
      <c r="B115" s="278"/>
      <c r="C115" s="273">
        <f t="shared" si="32"/>
        <v>0</v>
      </c>
      <c r="D115" s="273"/>
      <c r="E115" s="307">
        <f t="shared" si="33"/>
        <v>0</v>
      </c>
      <c r="F115" s="307">
        <f t="shared" si="31"/>
        <v>0</v>
      </c>
      <c r="G115" s="307">
        <f t="shared" si="31"/>
        <v>0</v>
      </c>
      <c r="H115" s="273">
        <f t="shared" si="34"/>
        <v>0</v>
      </c>
      <c r="I115" s="307"/>
      <c r="J115" s="307" t="str">
        <f t="shared" si="37"/>
        <v/>
      </c>
      <c r="K115" s="308"/>
      <c r="L115" s="308"/>
      <c r="M115" s="279"/>
      <c r="N115" s="310"/>
      <c r="O115" s="311"/>
      <c r="P115" s="312"/>
      <c r="Q115" s="273">
        <f t="shared" si="36"/>
        <v>0</v>
      </c>
      <c r="R115" s="348"/>
      <c r="S115" s="349"/>
    </row>
    <row r="116" spans="1:19" ht="21.75" customHeight="1">
      <c r="A116" s="354" t="str">
        <f t="shared" si="35"/>
        <v/>
      </c>
      <c r="B116" s="278"/>
      <c r="C116" s="273">
        <f t="shared" si="32"/>
        <v>0</v>
      </c>
      <c r="D116" s="273"/>
      <c r="E116" s="307">
        <f t="shared" si="33"/>
        <v>0</v>
      </c>
      <c r="F116" s="307">
        <f t="shared" si="31"/>
        <v>0</v>
      </c>
      <c r="G116" s="307">
        <f t="shared" si="31"/>
        <v>0</v>
      </c>
      <c r="H116" s="273">
        <f t="shared" si="34"/>
        <v>0</v>
      </c>
      <c r="I116" s="307"/>
      <c r="J116" s="307" t="str">
        <f t="shared" si="37"/>
        <v/>
      </c>
      <c r="K116" s="308"/>
      <c r="L116" s="308"/>
      <c r="M116" s="277"/>
      <c r="N116" s="310"/>
      <c r="O116" s="311"/>
      <c r="P116" s="312"/>
      <c r="Q116" s="273">
        <f t="shared" si="36"/>
        <v>0</v>
      </c>
      <c r="R116" s="348"/>
      <c r="S116" s="349"/>
    </row>
    <row r="117" spans="1:19" ht="21.75" customHeight="1">
      <c r="A117" s="354" t="str">
        <f t="shared" si="35"/>
        <v/>
      </c>
      <c r="B117" s="278"/>
      <c r="C117" s="273">
        <f t="shared" si="32"/>
        <v>0</v>
      </c>
      <c r="D117" s="273"/>
      <c r="E117" s="307">
        <f t="shared" si="33"/>
        <v>0</v>
      </c>
      <c r="F117" s="307">
        <f t="shared" si="31"/>
        <v>0</v>
      </c>
      <c r="G117" s="307">
        <f t="shared" si="31"/>
        <v>0</v>
      </c>
      <c r="H117" s="273">
        <f t="shared" si="34"/>
        <v>0</v>
      </c>
      <c r="I117" s="307"/>
      <c r="J117" s="307" t="str">
        <f t="shared" si="37"/>
        <v/>
      </c>
      <c r="K117" s="308"/>
      <c r="L117" s="308"/>
      <c r="M117" s="277"/>
      <c r="N117" s="310"/>
      <c r="O117" s="311"/>
      <c r="P117" s="312"/>
      <c r="Q117" s="273">
        <f t="shared" si="36"/>
        <v>0</v>
      </c>
      <c r="R117" s="348"/>
      <c r="S117" s="349"/>
    </row>
    <row r="118" spans="1:19" ht="21.75" customHeight="1">
      <c r="A118" s="354" t="str">
        <f t="shared" ref="A118:A126" si="38">IF(B118&lt;&gt;"",A117+1,"")</f>
        <v/>
      </c>
      <c r="B118" s="278"/>
      <c r="C118" s="273">
        <f t="shared" si="32"/>
        <v>0</v>
      </c>
      <c r="D118" s="273"/>
      <c r="E118" s="307">
        <f t="shared" si="33"/>
        <v>0</v>
      </c>
      <c r="F118" s="307">
        <f t="shared" si="31"/>
        <v>0</v>
      </c>
      <c r="G118" s="307">
        <f t="shared" si="31"/>
        <v>0</v>
      </c>
      <c r="H118" s="273">
        <f t="shared" ref="H118:H127" si="39">SUM(C118:G118)</f>
        <v>0</v>
      </c>
      <c r="I118" s="307"/>
      <c r="J118" s="307" t="str">
        <f t="shared" ref="J118:J126" si="40">IF(I118&lt;&gt;"",H118/I118,"")</f>
        <v/>
      </c>
      <c r="K118" s="308"/>
      <c r="L118" s="308"/>
      <c r="M118" s="277"/>
      <c r="N118" s="310"/>
      <c r="O118" s="311"/>
      <c r="P118" s="312"/>
      <c r="Q118" s="273">
        <f t="shared" si="36"/>
        <v>0</v>
      </c>
      <c r="R118" s="349"/>
      <c r="S118" s="349"/>
    </row>
    <row r="119" spans="1:19" ht="21.75" customHeight="1">
      <c r="A119" s="354" t="str">
        <f t="shared" si="38"/>
        <v/>
      </c>
      <c r="B119" s="278"/>
      <c r="C119" s="273">
        <f t="shared" si="32"/>
        <v>0</v>
      </c>
      <c r="D119" s="273"/>
      <c r="E119" s="307">
        <f t="shared" si="33"/>
        <v>0</v>
      </c>
      <c r="F119" s="307">
        <f t="shared" si="31"/>
        <v>0</v>
      </c>
      <c r="G119" s="307">
        <f t="shared" si="31"/>
        <v>0</v>
      </c>
      <c r="H119" s="273">
        <f t="shared" si="39"/>
        <v>0</v>
      </c>
      <c r="I119" s="307"/>
      <c r="J119" s="307" t="str">
        <f t="shared" si="40"/>
        <v/>
      </c>
      <c r="K119" s="308"/>
      <c r="L119" s="308"/>
      <c r="M119" s="277"/>
      <c r="N119" s="310"/>
      <c r="O119" s="311"/>
      <c r="P119" s="312"/>
      <c r="Q119" s="273">
        <f t="shared" si="36"/>
        <v>0</v>
      </c>
      <c r="R119" s="349"/>
      <c r="S119" s="349"/>
    </row>
    <row r="120" spans="1:19" ht="21.75" customHeight="1">
      <c r="A120" s="354" t="str">
        <f t="shared" si="38"/>
        <v/>
      </c>
      <c r="B120" s="278"/>
      <c r="C120" s="273">
        <f t="shared" si="32"/>
        <v>0</v>
      </c>
      <c r="D120" s="273"/>
      <c r="E120" s="307">
        <f t="shared" si="33"/>
        <v>0</v>
      </c>
      <c r="F120" s="307">
        <f t="shared" si="31"/>
        <v>0</v>
      </c>
      <c r="G120" s="307">
        <f t="shared" si="31"/>
        <v>0</v>
      </c>
      <c r="H120" s="273">
        <f t="shared" si="39"/>
        <v>0</v>
      </c>
      <c r="I120" s="307"/>
      <c r="J120" s="307" t="str">
        <f t="shared" si="40"/>
        <v/>
      </c>
      <c r="K120" s="308"/>
      <c r="L120" s="308"/>
      <c r="M120" s="280"/>
      <c r="N120" s="310"/>
      <c r="O120" s="311"/>
      <c r="P120" s="312"/>
      <c r="Q120" s="273">
        <f t="shared" si="36"/>
        <v>0</v>
      </c>
      <c r="R120" s="349"/>
      <c r="S120" s="349"/>
    </row>
    <row r="121" spans="1:19" ht="21.75" customHeight="1">
      <c r="A121" s="354" t="str">
        <f t="shared" si="38"/>
        <v/>
      </c>
      <c r="B121" s="278"/>
      <c r="C121" s="273">
        <f t="shared" si="32"/>
        <v>0</v>
      </c>
      <c r="D121" s="273"/>
      <c r="E121" s="307">
        <f t="shared" si="33"/>
        <v>0</v>
      </c>
      <c r="F121" s="307">
        <f t="shared" si="31"/>
        <v>0</v>
      </c>
      <c r="G121" s="307">
        <f t="shared" si="31"/>
        <v>0</v>
      </c>
      <c r="H121" s="273">
        <f t="shared" si="39"/>
        <v>0</v>
      </c>
      <c r="I121" s="307"/>
      <c r="J121" s="307" t="str">
        <f t="shared" si="40"/>
        <v/>
      </c>
      <c r="K121" s="308"/>
      <c r="L121" s="308"/>
      <c r="M121" s="277"/>
      <c r="N121" s="310"/>
      <c r="O121" s="311"/>
      <c r="P121" s="312"/>
      <c r="Q121" s="273">
        <f t="shared" si="36"/>
        <v>0</v>
      </c>
      <c r="R121" s="349"/>
      <c r="S121" s="349"/>
    </row>
    <row r="122" spans="1:19" ht="21.75" customHeight="1">
      <c r="A122" s="354" t="str">
        <f t="shared" si="38"/>
        <v/>
      </c>
      <c r="B122" s="278"/>
      <c r="C122" s="273">
        <f t="shared" si="32"/>
        <v>0</v>
      </c>
      <c r="D122" s="273"/>
      <c r="E122" s="307">
        <f t="shared" si="33"/>
        <v>0</v>
      </c>
      <c r="F122" s="307">
        <f t="shared" si="31"/>
        <v>0</v>
      </c>
      <c r="G122" s="307">
        <f t="shared" si="31"/>
        <v>0</v>
      </c>
      <c r="H122" s="273">
        <f t="shared" si="39"/>
        <v>0</v>
      </c>
      <c r="I122" s="307"/>
      <c r="J122" s="307" t="str">
        <f t="shared" si="40"/>
        <v/>
      </c>
      <c r="K122" s="308"/>
      <c r="L122" s="308"/>
      <c r="M122" s="279"/>
      <c r="N122" s="310"/>
      <c r="O122" s="311"/>
      <c r="P122" s="312"/>
      <c r="Q122" s="273">
        <f t="shared" si="36"/>
        <v>0</v>
      </c>
      <c r="R122" s="349"/>
      <c r="S122" s="349"/>
    </row>
    <row r="123" spans="1:19" ht="21.75" customHeight="1">
      <c r="A123" s="354" t="str">
        <f t="shared" si="38"/>
        <v/>
      </c>
      <c r="B123" s="278"/>
      <c r="C123" s="273">
        <f t="shared" si="32"/>
        <v>0</v>
      </c>
      <c r="D123" s="273"/>
      <c r="E123" s="307">
        <f t="shared" si="33"/>
        <v>0</v>
      </c>
      <c r="F123" s="307">
        <f t="shared" si="33"/>
        <v>0</v>
      </c>
      <c r="G123" s="307">
        <f t="shared" si="33"/>
        <v>0</v>
      </c>
      <c r="H123" s="273">
        <f t="shared" si="39"/>
        <v>0</v>
      </c>
      <c r="I123" s="307"/>
      <c r="J123" s="307" t="str">
        <f t="shared" si="40"/>
        <v/>
      </c>
      <c r="K123" s="308"/>
      <c r="L123" s="308"/>
      <c r="M123" s="279"/>
      <c r="N123" s="310"/>
      <c r="O123" s="311"/>
      <c r="P123" s="312"/>
      <c r="Q123" s="273">
        <f t="shared" si="36"/>
        <v>0</v>
      </c>
      <c r="R123" s="349"/>
      <c r="S123" s="349"/>
    </row>
    <row r="124" spans="1:19" ht="21.75" customHeight="1">
      <c r="A124" s="354" t="str">
        <f t="shared" si="38"/>
        <v/>
      </c>
      <c r="B124" s="278"/>
      <c r="C124" s="273">
        <f t="shared" si="32"/>
        <v>0</v>
      </c>
      <c r="D124" s="273"/>
      <c r="E124" s="307">
        <f t="shared" si="33"/>
        <v>0</v>
      </c>
      <c r="F124" s="307">
        <f t="shared" si="33"/>
        <v>0</v>
      </c>
      <c r="G124" s="307">
        <f t="shared" si="33"/>
        <v>0</v>
      </c>
      <c r="H124" s="273">
        <f t="shared" si="39"/>
        <v>0</v>
      </c>
      <c r="I124" s="307"/>
      <c r="J124" s="307" t="str">
        <f t="shared" si="40"/>
        <v/>
      </c>
      <c r="K124" s="308"/>
      <c r="L124" s="308"/>
      <c r="M124" s="277"/>
      <c r="N124" s="310"/>
      <c r="O124" s="311"/>
      <c r="P124" s="312"/>
      <c r="Q124" s="273">
        <f t="shared" si="36"/>
        <v>0</v>
      </c>
      <c r="R124" s="349"/>
      <c r="S124" s="349"/>
    </row>
    <row r="125" spans="1:19" ht="21.75" customHeight="1">
      <c r="A125" s="354" t="str">
        <f t="shared" si="38"/>
        <v/>
      </c>
      <c r="B125" s="278"/>
      <c r="C125" s="273">
        <f t="shared" si="32"/>
        <v>0</v>
      </c>
      <c r="D125" s="273"/>
      <c r="E125" s="307">
        <f t="shared" si="33"/>
        <v>0</v>
      </c>
      <c r="F125" s="307">
        <f t="shared" si="33"/>
        <v>0</v>
      </c>
      <c r="G125" s="307">
        <f t="shared" si="33"/>
        <v>0</v>
      </c>
      <c r="H125" s="273">
        <f t="shared" si="39"/>
        <v>0</v>
      </c>
      <c r="I125" s="307"/>
      <c r="J125" s="307" t="str">
        <f t="shared" si="40"/>
        <v/>
      </c>
      <c r="K125" s="308"/>
      <c r="L125" s="308"/>
      <c r="M125" s="279"/>
      <c r="N125" s="310"/>
      <c r="O125" s="311"/>
      <c r="P125" s="312"/>
      <c r="Q125" s="273">
        <f t="shared" si="36"/>
        <v>0</v>
      </c>
      <c r="R125" s="349"/>
      <c r="S125" s="349"/>
    </row>
    <row r="126" spans="1:19" ht="21.75" customHeight="1">
      <c r="A126" s="354" t="str">
        <f t="shared" si="38"/>
        <v/>
      </c>
      <c r="B126" s="278"/>
      <c r="C126" s="273">
        <f t="shared" si="32"/>
        <v>0</v>
      </c>
      <c r="D126" s="273"/>
      <c r="E126" s="307">
        <f t="shared" si="33"/>
        <v>0</v>
      </c>
      <c r="F126" s="307">
        <f t="shared" si="33"/>
        <v>0</v>
      </c>
      <c r="G126" s="307">
        <f t="shared" si="33"/>
        <v>0</v>
      </c>
      <c r="H126" s="273">
        <f t="shared" si="39"/>
        <v>0</v>
      </c>
      <c r="I126" s="307"/>
      <c r="J126" s="307" t="str">
        <f t="shared" si="40"/>
        <v/>
      </c>
      <c r="K126" s="308"/>
      <c r="L126" s="308"/>
      <c r="M126" s="279"/>
      <c r="N126" s="310"/>
      <c r="O126" s="311"/>
      <c r="P126" s="312"/>
      <c r="Q126" s="273">
        <f t="shared" si="36"/>
        <v>0</v>
      </c>
      <c r="R126" s="349"/>
      <c r="S126" s="349"/>
    </row>
    <row r="127" spans="1:19" ht="21.75" customHeight="1">
      <c r="A127" s="354" t="str">
        <f>IF(B127&lt;&gt;"",A126+1,"")</f>
        <v/>
      </c>
      <c r="B127" s="278"/>
      <c r="C127" s="273">
        <f>Q127</f>
        <v>0</v>
      </c>
      <c r="D127" s="273"/>
      <c r="E127" s="307">
        <f t="shared" si="33"/>
        <v>0</v>
      </c>
      <c r="F127" s="307">
        <f t="shared" si="33"/>
        <v>0</v>
      </c>
      <c r="G127" s="307">
        <f t="shared" si="33"/>
        <v>0</v>
      </c>
      <c r="H127" s="273">
        <f t="shared" si="39"/>
        <v>0</v>
      </c>
      <c r="I127" s="307"/>
      <c r="J127" s="307" t="str">
        <f>IF(I127&lt;&gt;"",H127/I127,"")</f>
        <v/>
      </c>
      <c r="K127" s="308"/>
      <c r="L127" s="308"/>
      <c r="M127" s="279"/>
      <c r="N127" s="310"/>
      <c r="O127" s="311"/>
      <c r="P127" s="312"/>
      <c r="Q127" s="273">
        <f t="shared" si="36"/>
        <v>0</v>
      </c>
      <c r="R127" s="348"/>
      <c r="S127" s="349"/>
    </row>
    <row r="128" spans="1:19" ht="21.75" customHeight="1">
      <c r="A128" s="354" t="str">
        <f t="shared" ref="A128:A146" si="41">IF(B128&lt;&gt;"",A127+1,"")</f>
        <v/>
      </c>
      <c r="B128" s="278"/>
      <c r="C128" s="273">
        <f t="shared" ref="C128:C146" si="42">Q128</f>
        <v>0</v>
      </c>
      <c r="D128" s="273"/>
      <c r="E128" s="307">
        <f t="shared" si="33"/>
        <v>0</v>
      </c>
      <c r="F128" s="307">
        <f t="shared" si="33"/>
        <v>0</v>
      </c>
      <c r="G128" s="307">
        <f t="shared" si="33"/>
        <v>0</v>
      </c>
      <c r="H128" s="273">
        <f t="shared" ref="H128:H146" si="43">SUM(C128:G128)</f>
        <v>0</v>
      </c>
      <c r="I128" s="307"/>
      <c r="J128" s="307" t="str">
        <f t="shared" ref="J128:J146" si="44">IF(I128&lt;&gt;"",H128/I128,"")</f>
        <v/>
      </c>
      <c r="K128" s="308"/>
      <c r="L128" s="308"/>
      <c r="M128" s="279"/>
      <c r="N128" s="310"/>
      <c r="O128" s="311"/>
      <c r="P128" s="312"/>
      <c r="Q128" s="273">
        <f t="shared" si="36"/>
        <v>0</v>
      </c>
      <c r="R128" s="348"/>
      <c r="S128" s="349"/>
    </row>
    <row r="129" spans="1:19" ht="21.75" customHeight="1">
      <c r="A129" s="354" t="str">
        <f t="shared" si="41"/>
        <v/>
      </c>
      <c r="B129" s="278"/>
      <c r="C129" s="273">
        <f t="shared" si="42"/>
        <v>0</v>
      </c>
      <c r="D129" s="273"/>
      <c r="E129" s="307">
        <f t="shared" si="33"/>
        <v>0</v>
      </c>
      <c r="F129" s="307">
        <f t="shared" si="33"/>
        <v>0</v>
      </c>
      <c r="G129" s="307">
        <f t="shared" si="33"/>
        <v>0</v>
      </c>
      <c r="H129" s="273">
        <f t="shared" si="43"/>
        <v>0</v>
      </c>
      <c r="I129" s="307"/>
      <c r="J129" s="307" t="str">
        <f t="shared" si="44"/>
        <v/>
      </c>
      <c r="K129" s="308"/>
      <c r="L129" s="308"/>
      <c r="M129" s="279"/>
      <c r="N129" s="310"/>
      <c r="O129" s="311"/>
      <c r="P129" s="312"/>
      <c r="Q129" s="273">
        <f t="shared" si="36"/>
        <v>0</v>
      </c>
      <c r="R129" s="348"/>
      <c r="S129" s="349"/>
    </row>
    <row r="130" spans="1:19" ht="21.75" customHeight="1">
      <c r="A130" s="354" t="str">
        <f t="shared" si="41"/>
        <v/>
      </c>
      <c r="B130" s="278"/>
      <c r="C130" s="273">
        <f t="shared" si="42"/>
        <v>0</v>
      </c>
      <c r="D130" s="273"/>
      <c r="E130" s="307">
        <f t="shared" si="33"/>
        <v>0</v>
      </c>
      <c r="F130" s="307">
        <f t="shared" si="33"/>
        <v>0</v>
      </c>
      <c r="G130" s="307">
        <f t="shared" si="33"/>
        <v>0</v>
      </c>
      <c r="H130" s="273">
        <f t="shared" si="43"/>
        <v>0</v>
      </c>
      <c r="I130" s="307"/>
      <c r="J130" s="307" t="str">
        <f t="shared" si="44"/>
        <v/>
      </c>
      <c r="K130" s="308"/>
      <c r="L130" s="308"/>
      <c r="M130" s="279"/>
      <c r="N130" s="310"/>
      <c r="O130" s="311"/>
      <c r="P130" s="312"/>
      <c r="Q130" s="273">
        <f t="shared" si="36"/>
        <v>0</v>
      </c>
      <c r="R130" s="348"/>
      <c r="S130" s="349"/>
    </row>
    <row r="131" spans="1:19" ht="21.75" customHeight="1">
      <c r="A131" s="354" t="str">
        <f t="shared" si="41"/>
        <v/>
      </c>
      <c r="B131" s="278"/>
      <c r="C131" s="273">
        <f t="shared" si="42"/>
        <v>0</v>
      </c>
      <c r="D131" s="273"/>
      <c r="E131" s="307">
        <f t="shared" si="33"/>
        <v>0</v>
      </c>
      <c r="F131" s="307">
        <f t="shared" si="33"/>
        <v>0</v>
      </c>
      <c r="G131" s="307">
        <f t="shared" si="33"/>
        <v>0</v>
      </c>
      <c r="H131" s="273">
        <f t="shared" si="43"/>
        <v>0</v>
      </c>
      <c r="I131" s="307"/>
      <c r="J131" s="307" t="str">
        <f t="shared" si="44"/>
        <v/>
      </c>
      <c r="K131" s="308"/>
      <c r="L131" s="308"/>
      <c r="M131" s="279"/>
      <c r="N131" s="310"/>
      <c r="O131" s="311"/>
      <c r="P131" s="312"/>
      <c r="Q131" s="273">
        <f t="shared" si="36"/>
        <v>0</v>
      </c>
      <c r="R131" s="348"/>
      <c r="S131" s="349"/>
    </row>
    <row r="132" spans="1:19" ht="21.75" customHeight="1">
      <c r="A132" s="354" t="str">
        <f t="shared" si="41"/>
        <v/>
      </c>
      <c r="B132" s="278"/>
      <c r="C132" s="273">
        <f t="shared" si="42"/>
        <v>0</v>
      </c>
      <c r="D132" s="273"/>
      <c r="E132" s="307">
        <f t="shared" si="33"/>
        <v>0</v>
      </c>
      <c r="F132" s="307">
        <f t="shared" si="33"/>
        <v>0</v>
      </c>
      <c r="G132" s="307">
        <f t="shared" si="33"/>
        <v>0</v>
      </c>
      <c r="H132" s="273">
        <f t="shared" si="43"/>
        <v>0</v>
      </c>
      <c r="I132" s="307"/>
      <c r="J132" s="307" t="str">
        <f t="shared" si="44"/>
        <v/>
      </c>
      <c r="K132" s="308"/>
      <c r="L132" s="308"/>
      <c r="M132" s="279"/>
      <c r="N132" s="310"/>
      <c r="O132" s="311"/>
      <c r="P132" s="312"/>
      <c r="Q132" s="273">
        <f t="shared" si="36"/>
        <v>0</v>
      </c>
      <c r="R132" s="348"/>
      <c r="S132" s="349"/>
    </row>
    <row r="133" spans="1:19" ht="21.75" customHeight="1">
      <c r="A133" s="354" t="str">
        <f t="shared" si="41"/>
        <v/>
      </c>
      <c r="B133" s="278"/>
      <c r="C133" s="273">
        <f t="shared" si="42"/>
        <v>0</v>
      </c>
      <c r="D133" s="273"/>
      <c r="E133" s="307">
        <f t="shared" si="33"/>
        <v>0</v>
      </c>
      <c r="F133" s="307">
        <f t="shared" si="33"/>
        <v>0</v>
      </c>
      <c r="G133" s="307">
        <f t="shared" si="33"/>
        <v>0</v>
      </c>
      <c r="H133" s="273">
        <f t="shared" si="43"/>
        <v>0</v>
      </c>
      <c r="I133" s="307"/>
      <c r="J133" s="307" t="str">
        <f t="shared" si="44"/>
        <v/>
      </c>
      <c r="K133" s="308"/>
      <c r="L133" s="308"/>
      <c r="M133" s="277"/>
      <c r="N133" s="310"/>
      <c r="O133" s="311"/>
      <c r="P133" s="312"/>
      <c r="Q133" s="273">
        <f t="shared" si="36"/>
        <v>0</v>
      </c>
      <c r="R133" s="348"/>
      <c r="S133" s="349"/>
    </row>
    <row r="134" spans="1:19" ht="21.75" customHeight="1">
      <c r="A134" s="354" t="str">
        <f t="shared" si="41"/>
        <v/>
      </c>
      <c r="B134" s="278"/>
      <c r="C134" s="273">
        <f t="shared" si="42"/>
        <v>0</v>
      </c>
      <c r="D134" s="273"/>
      <c r="E134" s="307">
        <f t="shared" si="33"/>
        <v>0</v>
      </c>
      <c r="F134" s="307">
        <f t="shared" si="33"/>
        <v>0</v>
      </c>
      <c r="G134" s="307">
        <f t="shared" si="33"/>
        <v>0</v>
      </c>
      <c r="H134" s="273">
        <f t="shared" si="43"/>
        <v>0</v>
      </c>
      <c r="I134" s="307"/>
      <c r="J134" s="307" t="str">
        <f t="shared" si="44"/>
        <v/>
      </c>
      <c r="K134" s="308"/>
      <c r="L134" s="308"/>
      <c r="M134" s="277"/>
      <c r="N134" s="310"/>
      <c r="O134" s="311"/>
      <c r="P134" s="312"/>
      <c r="Q134" s="273">
        <f t="shared" si="36"/>
        <v>0</v>
      </c>
      <c r="R134" s="348"/>
      <c r="S134" s="349"/>
    </row>
    <row r="135" spans="1:19" ht="21.75" customHeight="1">
      <c r="A135" s="354" t="str">
        <f t="shared" si="41"/>
        <v/>
      </c>
      <c r="B135" s="278"/>
      <c r="C135" s="273">
        <f t="shared" si="42"/>
        <v>0</v>
      </c>
      <c r="D135" s="273"/>
      <c r="E135" s="307">
        <f t="shared" si="33"/>
        <v>0</v>
      </c>
      <c r="F135" s="307">
        <f t="shared" si="33"/>
        <v>0</v>
      </c>
      <c r="G135" s="307">
        <f t="shared" si="33"/>
        <v>0</v>
      </c>
      <c r="H135" s="273">
        <f t="shared" si="43"/>
        <v>0</v>
      </c>
      <c r="I135" s="307"/>
      <c r="J135" s="307" t="str">
        <f t="shared" si="44"/>
        <v/>
      </c>
      <c r="K135" s="308"/>
      <c r="L135" s="308"/>
      <c r="M135" s="277"/>
      <c r="N135" s="310"/>
      <c r="O135" s="311"/>
      <c r="P135" s="312"/>
      <c r="Q135" s="273">
        <f t="shared" si="36"/>
        <v>0</v>
      </c>
      <c r="R135" s="348"/>
      <c r="S135" s="349"/>
    </row>
    <row r="136" spans="1:19" ht="21.75" customHeight="1">
      <c r="A136" s="354" t="str">
        <f t="shared" si="41"/>
        <v/>
      </c>
      <c r="B136" s="278"/>
      <c r="C136" s="273">
        <f t="shared" si="42"/>
        <v>0</v>
      </c>
      <c r="D136" s="273"/>
      <c r="E136" s="307">
        <f t="shared" si="33"/>
        <v>0</v>
      </c>
      <c r="F136" s="307">
        <f t="shared" si="33"/>
        <v>0</v>
      </c>
      <c r="G136" s="307">
        <f t="shared" si="33"/>
        <v>0</v>
      </c>
      <c r="H136" s="273">
        <f t="shared" si="43"/>
        <v>0</v>
      </c>
      <c r="I136" s="307"/>
      <c r="J136" s="307" t="str">
        <f t="shared" si="44"/>
        <v/>
      </c>
      <c r="K136" s="308"/>
      <c r="L136" s="308"/>
      <c r="M136" s="277"/>
      <c r="N136" s="310"/>
      <c r="O136" s="311"/>
      <c r="P136" s="312"/>
      <c r="Q136" s="273">
        <f t="shared" si="36"/>
        <v>0</v>
      </c>
      <c r="R136" s="348"/>
      <c r="S136" s="349"/>
    </row>
    <row r="137" spans="1:19" ht="21.75" customHeight="1">
      <c r="A137" s="354" t="str">
        <f t="shared" si="41"/>
        <v/>
      </c>
      <c r="B137" s="278"/>
      <c r="C137" s="273">
        <f t="shared" si="42"/>
        <v>0</v>
      </c>
      <c r="D137" s="273"/>
      <c r="E137" s="307">
        <f t="shared" si="33"/>
        <v>0</v>
      </c>
      <c r="F137" s="307">
        <f t="shared" si="33"/>
        <v>0</v>
      </c>
      <c r="G137" s="307">
        <f t="shared" si="33"/>
        <v>0</v>
      </c>
      <c r="H137" s="273">
        <f t="shared" si="43"/>
        <v>0</v>
      </c>
      <c r="I137" s="307"/>
      <c r="J137" s="307" t="str">
        <f t="shared" si="44"/>
        <v/>
      </c>
      <c r="K137" s="308"/>
      <c r="L137" s="308"/>
      <c r="M137" s="277"/>
      <c r="N137" s="310"/>
      <c r="O137" s="311"/>
      <c r="P137" s="312"/>
      <c r="Q137" s="273">
        <f t="shared" si="36"/>
        <v>0</v>
      </c>
      <c r="R137" s="348"/>
      <c r="S137" s="349"/>
    </row>
    <row r="138" spans="1:19" ht="21.75" customHeight="1">
      <c r="A138" s="354" t="str">
        <f t="shared" si="41"/>
        <v/>
      </c>
      <c r="B138" s="278"/>
      <c r="C138" s="273">
        <f t="shared" si="42"/>
        <v>0</v>
      </c>
      <c r="D138" s="273"/>
      <c r="E138" s="307">
        <f t="shared" si="33"/>
        <v>0</v>
      </c>
      <c r="F138" s="307">
        <f t="shared" si="33"/>
        <v>0</v>
      </c>
      <c r="G138" s="307">
        <f t="shared" si="33"/>
        <v>0</v>
      </c>
      <c r="H138" s="273">
        <f t="shared" si="43"/>
        <v>0</v>
      </c>
      <c r="I138" s="307"/>
      <c r="J138" s="307" t="str">
        <f t="shared" si="44"/>
        <v/>
      </c>
      <c r="K138" s="308"/>
      <c r="L138" s="308"/>
      <c r="M138" s="277"/>
      <c r="N138" s="310"/>
      <c r="O138" s="311"/>
      <c r="P138" s="312"/>
      <c r="Q138" s="273">
        <f t="shared" si="36"/>
        <v>0</v>
      </c>
      <c r="R138" s="348"/>
      <c r="S138" s="349"/>
    </row>
    <row r="139" spans="1:19" ht="21.75" customHeight="1">
      <c r="A139" s="354" t="str">
        <f t="shared" si="41"/>
        <v/>
      </c>
      <c r="B139" s="278"/>
      <c r="C139" s="273">
        <f t="shared" si="42"/>
        <v>0</v>
      </c>
      <c r="D139" s="273"/>
      <c r="E139" s="307">
        <f t="shared" si="33"/>
        <v>0</v>
      </c>
      <c r="F139" s="307">
        <f t="shared" si="33"/>
        <v>0</v>
      </c>
      <c r="G139" s="307">
        <f t="shared" si="33"/>
        <v>0</v>
      </c>
      <c r="H139" s="273">
        <f t="shared" si="43"/>
        <v>0</v>
      </c>
      <c r="I139" s="307"/>
      <c r="J139" s="307" t="str">
        <f t="shared" si="44"/>
        <v/>
      </c>
      <c r="K139" s="308"/>
      <c r="L139" s="308"/>
      <c r="M139" s="277"/>
      <c r="N139" s="310"/>
      <c r="O139" s="311"/>
      <c r="P139" s="312"/>
      <c r="Q139" s="273">
        <f t="shared" si="36"/>
        <v>0</v>
      </c>
      <c r="R139" s="348"/>
      <c r="S139" s="349"/>
    </row>
    <row r="140" spans="1:19" ht="21.75" customHeight="1">
      <c r="A140" s="354" t="str">
        <f t="shared" si="41"/>
        <v/>
      </c>
      <c r="B140" s="278"/>
      <c r="C140" s="273">
        <f t="shared" si="42"/>
        <v>0</v>
      </c>
      <c r="D140" s="273"/>
      <c r="E140" s="307">
        <f t="shared" si="33"/>
        <v>0</v>
      </c>
      <c r="F140" s="307">
        <f t="shared" si="33"/>
        <v>0</v>
      </c>
      <c r="G140" s="307">
        <f t="shared" si="33"/>
        <v>0</v>
      </c>
      <c r="H140" s="273">
        <f t="shared" si="43"/>
        <v>0</v>
      </c>
      <c r="I140" s="307"/>
      <c r="J140" s="307" t="str">
        <f t="shared" si="44"/>
        <v/>
      </c>
      <c r="K140" s="308"/>
      <c r="L140" s="308"/>
      <c r="M140" s="277"/>
      <c r="N140" s="310"/>
      <c r="O140" s="311"/>
      <c r="P140" s="312"/>
      <c r="Q140" s="273">
        <f t="shared" si="36"/>
        <v>0</v>
      </c>
      <c r="R140" s="348"/>
      <c r="S140" s="349"/>
    </row>
    <row r="141" spans="1:19" ht="21.75" customHeight="1">
      <c r="A141" s="354" t="str">
        <f t="shared" si="41"/>
        <v/>
      </c>
      <c r="B141" s="278"/>
      <c r="C141" s="273">
        <f t="shared" si="42"/>
        <v>0</v>
      </c>
      <c r="D141" s="273"/>
      <c r="E141" s="307">
        <f t="shared" si="33"/>
        <v>0</v>
      </c>
      <c r="F141" s="307">
        <f t="shared" si="33"/>
        <v>0</v>
      </c>
      <c r="G141" s="307">
        <f t="shared" si="33"/>
        <v>0</v>
      </c>
      <c r="H141" s="273">
        <f t="shared" si="43"/>
        <v>0</v>
      </c>
      <c r="I141" s="307"/>
      <c r="J141" s="307" t="str">
        <f t="shared" si="44"/>
        <v/>
      </c>
      <c r="K141" s="308"/>
      <c r="L141" s="308"/>
      <c r="M141" s="279"/>
      <c r="N141" s="310"/>
      <c r="O141" s="311"/>
      <c r="P141" s="312"/>
      <c r="Q141" s="273">
        <f t="shared" si="36"/>
        <v>0</v>
      </c>
      <c r="R141" s="348"/>
      <c r="S141" s="349"/>
    </row>
    <row r="142" spans="1:19" ht="21.75" customHeight="1">
      <c r="A142" s="354" t="str">
        <f t="shared" si="41"/>
        <v/>
      </c>
      <c r="B142" s="278"/>
      <c r="C142" s="273">
        <f t="shared" si="42"/>
        <v>0</v>
      </c>
      <c r="D142" s="273"/>
      <c r="E142" s="307">
        <f t="shared" si="33"/>
        <v>0</v>
      </c>
      <c r="F142" s="307">
        <f t="shared" si="33"/>
        <v>0</v>
      </c>
      <c r="G142" s="307">
        <f t="shared" si="33"/>
        <v>0</v>
      </c>
      <c r="H142" s="273">
        <f t="shared" si="43"/>
        <v>0</v>
      </c>
      <c r="I142" s="307"/>
      <c r="J142" s="307" t="str">
        <f t="shared" si="44"/>
        <v/>
      </c>
      <c r="K142" s="308"/>
      <c r="L142" s="308"/>
      <c r="M142" s="279"/>
      <c r="N142" s="310"/>
      <c r="O142" s="311"/>
      <c r="P142" s="312"/>
      <c r="Q142" s="273">
        <f t="shared" si="36"/>
        <v>0</v>
      </c>
      <c r="R142" s="348"/>
      <c r="S142" s="349"/>
    </row>
    <row r="143" spans="1:19" ht="21.75" customHeight="1">
      <c r="A143" s="354" t="str">
        <f t="shared" si="41"/>
        <v/>
      </c>
      <c r="B143" s="278"/>
      <c r="C143" s="273">
        <f t="shared" si="42"/>
        <v>0</v>
      </c>
      <c r="D143" s="273"/>
      <c r="E143" s="307">
        <f t="shared" si="33"/>
        <v>0</v>
      </c>
      <c r="F143" s="307">
        <f t="shared" si="33"/>
        <v>0</v>
      </c>
      <c r="G143" s="307">
        <f t="shared" si="33"/>
        <v>0</v>
      </c>
      <c r="H143" s="273">
        <f t="shared" si="43"/>
        <v>0</v>
      </c>
      <c r="I143" s="307"/>
      <c r="J143" s="307" t="str">
        <f t="shared" si="44"/>
        <v/>
      </c>
      <c r="K143" s="308"/>
      <c r="L143" s="308"/>
      <c r="M143" s="279"/>
      <c r="N143" s="310"/>
      <c r="O143" s="311"/>
      <c r="P143" s="312"/>
      <c r="Q143" s="273">
        <f t="shared" si="36"/>
        <v>0</v>
      </c>
      <c r="R143" s="348"/>
      <c r="S143" s="349"/>
    </row>
    <row r="144" spans="1:19" ht="21.75" customHeight="1">
      <c r="A144" s="354" t="str">
        <f t="shared" si="41"/>
        <v/>
      </c>
      <c r="B144" s="278"/>
      <c r="C144" s="273">
        <f t="shared" si="42"/>
        <v>0</v>
      </c>
      <c r="D144" s="273"/>
      <c r="E144" s="307">
        <f t="shared" si="33"/>
        <v>0</v>
      </c>
      <c r="F144" s="307">
        <f t="shared" si="33"/>
        <v>0</v>
      </c>
      <c r="G144" s="307">
        <f t="shared" si="33"/>
        <v>0</v>
      </c>
      <c r="H144" s="273">
        <f t="shared" si="43"/>
        <v>0</v>
      </c>
      <c r="I144" s="307"/>
      <c r="J144" s="307" t="str">
        <f t="shared" si="44"/>
        <v/>
      </c>
      <c r="K144" s="308"/>
      <c r="L144" s="308"/>
      <c r="M144" s="279"/>
      <c r="N144" s="310"/>
      <c r="O144" s="311"/>
      <c r="P144" s="312"/>
      <c r="Q144" s="273">
        <f t="shared" si="36"/>
        <v>0</v>
      </c>
      <c r="R144" s="348"/>
      <c r="S144" s="349"/>
    </row>
    <row r="145" spans="1:19" ht="21.75" customHeight="1">
      <c r="A145" s="354" t="str">
        <f t="shared" si="41"/>
        <v/>
      </c>
      <c r="B145" s="278"/>
      <c r="C145" s="273">
        <f t="shared" si="42"/>
        <v>0</v>
      </c>
      <c r="D145" s="273"/>
      <c r="E145" s="307">
        <f t="shared" si="33"/>
        <v>0</v>
      </c>
      <c r="F145" s="307">
        <f t="shared" si="33"/>
        <v>0</v>
      </c>
      <c r="G145" s="307">
        <f t="shared" si="33"/>
        <v>0</v>
      </c>
      <c r="H145" s="273">
        <f t="shared" si="43"/>
        <v>0</v>
      </c>
      <c r="I145" s="307"/>
      <c r="J145" s="307" t="str">
        <f t="shared" si="44"/>
        <v/>
      </c>
      <c r="K145" s="308"/>
      <c r="L145" s="308"/>
      <c r="M145" s="277"/>
      <c r="N145" s="310"/>
      <c r="O145" s="311"/>
      <c r="P145" s="312"/>
      <c r="Q145" s="273">
        <f t="shared" si="36"/>
        <v>0</v>
      </c>
      <c r="R145" s="348"/>
      <c r="S145" s="349"/>
    </row>
    <row r="146" spans="1:19" ht="21.75" customHeight="1">
      <c r="A146" s="354" t="str">
        <f t="shared" si="41"/>
        <v/>
      </c>
      <c r="B146" s="278"/>
      <c r="C146" s="273">
        <f t="shared" si="42"/>
        <v>0</v>
      </c>
      <c r="D146" s="273"/>
      <c r="E146" s="307">
        <f t="shared" si="33"/>
        <v>0</v>
      </c>
      <c r="F146" s="307">
        <f t="shared" si="33"/>
        <v>0</v>
      </c>
      <c r="G146" s="307">
        <f t="shared" si="33"/>
        <v>0</v>
      </c>
      <c r="H146" s="273">
        <f t="shared" si="43"/>
        <v>0</v>
      </c>
      <c r="I146" s="307"/>
      <c r="J146" s="307" t="str">
        <f t="shared" si="44"/>
        <v/>
      </c>
      <c r="K146" s="308"/>
      <c r="L146" s="308"/>
      <c r="M146" s="277"/>
      <c r="N146" s="310"/>
      <c r="O146" s="311"/>
      <c r="P146" s="312"/>
      <c r="Q146" s="273">
        <f t="shared" si="36"/>
        <v>0</v>
      </c>
      <c r="R146" s="348"/>
      <c r="S146" s="349"/>
    </row>
    <row r="147" spans="1:19" ht="21.75" customHeight="1">
      <c r="A147" s="354" t="str">
        <f>IF(B147&lt;&gt;"",#REF!+1,"")</f>
        <v/>
      </c>
      <c r="B147" s="350"/>
      <c r="C147" s="273"/>
      <c r="D147" s="273"/>
      <c r="E147" s="307"/>
      <c r="F147" s="307"/>
      <c r="G147" s="307"/>
      <c r="H147" s="273"/>
      <c r="I147" s="314"/>
      <c r="J147" s="307"/>
      <c r="K147" s="308"/>
      <c r="L147" s="308"/>
      <c r="M147" s="315"/>
      <c r="N147" s="318"/>
      <c r="O147" s="311"/>
      <c r="P147" s="312"/>
      <c r="Q147" s="273">
        <f t="shared" si="36"/>
        <v>0</v>
      </c>
      <c r="R147" s="315"/>
      <c r="S147" s="318"/>
    </row>
    <row r="148" spans="1:19" ht="21.75" customHeight="1">
      <c r="A148" s="323"/>
      <c r="B148" s="324" t="s">
        <v>222</v>
      </c>
      <c r="C148" s="325">
        <f>SUM(C103:C147)</f>
        <v>0</v>
      </c>
      <c r="D148" s="325">
        <f>SUM(D103:D147)</f>
        <v>0</v>
      </c>
      <c r="E148" s="325"/>
      <c r="F148" s="325"/>
      <c r="G148" s="325"/>
      <c r="H148" s="325">
        <f>ROUND(SUM(H103:H147),0)</f>
        <v>0</v>
      </c>
      <c r="I148" s="325">
        <f>ROUND(SUM(I103:I147),0)</f>
        <v>0</v>
      </c>
      <c r="J148" s="325"/>
      <c r="K148" s="292"/>
      <c r="L148" s="292"/>
      <c r="M148" s="326"/>
      <c r="N148" s="327"/>
      <c r="O148" s="346"/>
      <c r="P148" s="347"/>
      <c r="Q148" s="229">
        <f>SUM(Q103:Q147)</f>
        <v>0</v>
      </c>
      <c r="R148" s="229"/>
      <c r="S148" s="229"/>
    </row>
    <row r="149" spans="1:19" ht="15">
      <c r="A149" s="329"/>
      <c r="B149" s="330"/>
      <c r="C149" s="293"/>
      <c r="D149" s="293"/>
      <c r="E149" s="293"/>
      <c r="F149" s="293"/>
      <c r="G149" s="293"/>
      <c r="H149" s="293"/>
      <c r="I149" s="293"/>
      <c r="J149" s="293"/>
      <c r="K149" s="292"/>
      <c r="L149" s="292"/>
      <c r="M149" s="211"/>
      <c r="N149" s="210"/>
      <c r="O149" s="290"/>
      <c r="P149" s="211"/>
      <c r="Q149" s="287"/>
      <c r="R149" s="211"/>
      <c r="S149" s="210"/>
    </row>
    <row r="150" spans="1:19" ht="18" hidden="1" customHeight="1">
      <c r="A150" s="137" t="str">
        <f>TH!$A$1</f>
        <v>Đơn vị: CÔNG TY TNHH MỘT THÀNH VIÊN KHỞI NGUYÊN AN</v>
      </c>
      <c r="B150" s="291"/>
      <c r="C150" s="211"/>
      <c r="D150" s="211"/>
      <c r="E150" s="211"/>
      <c r="F150" s="211"/>
      <c r="G150" s="211"/>
      <c r="H150" s="211"/>
      <c r="I150" s="153"/>
      <c r="J150" s="211"/>
      <c r="K150" s="292"/>
      <c r="L150" s="292"/>
      <c r="M150" s="211"/>
      <c r="N150" s="210"/>
      <c r="O150" s="290"/>
      <c r="P150" s="211"/>
      <c r="Q150" s="287"/>
      <c r="R150" s="211"/>
      <c r="S150" s="210"/>
    </row>
    <row r="151" spans="1:19" ht="18.75" customHeight="1">
      <c r="A151" s="293" t="s">
        <v>506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2"/>
      <c r="L151" s="292"/>
      <c r="M151" s="211"/>
      <c r="N151" s="210"/>
      <c r="O151" s="290"/>
      <c r="P151" s="211"/>
      <c r="Q151" s="287"/>
      <c r="R151" s="211"/>
      <c r="S151" s="210"/>
    </row>
    <row r="152" spans="1:19" ht="12.75" customHeight="1">
      <c r="A152" s="294"/>
      <c r="B152" s="295"/>
      <c r="C152" s="295"/>
      <c r="D152" s="295"/>
      <c r="E152" s="295"/>
      <c r="F152" s="295"/>
      <c r="G152" s="295"/>
      <c r="H152" s="295"/>
      <c r="I152" s="296"/>
      <c r="J152" s="295"/>
      <c r="K152" s="292"/>
      <c r="L152" s="292"/>
      <c r="M152" s="211"/>
      <c r="N152" s="210"/>
      <c r="O152" s="290"/>
      <c r="P152" s="211"/>
      <c r="Q152" s="287"/>
      <c r="R152" s="211"/>
      <c r="S152" s="210"/>
    </row>
    <row r="153" spans="1:19" ht="38.25" customHeight="1">
      <c r="A153" s="300" t="s">
        <v>33</v>
      </c>
      <c r="B153" s="301" t="s">
        <v>214</v>
      </c>
      <c r="C153" s="302" t="s">
        <v>217</v>
      </c>
      <c r="D153" s="302" t="s">
        <v>369</v>
      </c>
      <c r="E153" s="302" t="s">
        <v>280</v>
      </c>
      <c r="F153" s="302" t="s">
        <v>218</v>
      </c>
      <c r="G153" s="302" t="s">
        <v>275</v>
      </c>
      <c r="H153" s="302" t="s">
        <v>219</v>
      </c>
      <c r="I153" s="303" t="s">
        <v>215</v>
      </c>
      <c r="J153" s="302" t="s">
        <v>220</v>
      </c>
      <c r="K153" s="304"/>
      <c r="L153" s="304"/>
      <c r="M153" s="301" t="s">
        <v>214</v>
      </c>
      <c r="N153" s="302" t="s">
        <v>208</v>
      </c>
      <c r="O153" s="305" t="s">
        <v>175</v>
      </c>
      <c r="P153" s="302" t="s">
        <v>216</v>
      </c>
      <c r="Q153" s="302" t="s">
        <v>221</v>
      </c>
      <c r="R153" s="301" t="s">
        <v>214</v>
      </c>
      <c r="S153" s="302" t="s">
        <v>208</v>
      </c>
    </row>
    <row r="154" spans="1:19" ht="20.25" customHeight="1">
      <c r="A154" s="529" t="str">
        <f t="shared" ref="A154:A213" si="45">IF(B154&lt;&gt;"",A153+1,"")</f>
        <v/>
      </c>
      <c r="B154" s="278"/>
      <c r="C154" s="273">
        <f>Q154</f>
        <v>0</v>
      </c>
      <c r="D154" s="273"/>
      <c r="E154" s="307">
        <f t="shared" ref="E154:G173" si="46">IF($I$215&lt;&gt;0,E$215/$I$215*$I154,0)</f>
        <v>0</v>
      </c>
      <c r="F154" s="307">
        <f t="shared" si="46"/>
        <v>0</v>
      </c>
      <c r="G154" s="307">
        <f t="shared" si="46"/>
        <v>0</v>
      </c>
      <c r="H154" s="273">
        <f>SUM(C154:G154)</f>
        <v>0</v>
      </c>
      <c r="I154" s="307"/>
      <c r="J154" s="307" t="str">
        <f>IF(I154&lt;&gt;"",H154/I154,"")</f>
        <v/>
      </c>
      <c r="K154" s="308"/>
      <c r="L154" s="308"/>
      <c r="M154" s="277"/>
      <c r="N154" s="310"/>
      <c r="O154" s="311"/>
      <c r="P154" s="351"/>
      <c r="Q154" s="273">
        <f>ROUND(O154*P154,0)</f>
        <v>0</v>
      </c>
      <c r="R154" s="313"/>
      <c r="S154" s="310"/>
    </row>
    <row r="155" spans="1:19" ht="20.25" customHeight="1">
      <c r="A155" s="354" t="str">
        <f t="shared" si="45"/>
        <v/>
      </c>
      <c r="B155" s="278"/>
      <c r="C155" s="273">
        <f t="shared" ref="C155:C198" si="47">Q155</f>
        <v>0</v>
      </c>
      <c r="D155" s="273"/>
      <c r="E155" s="307">
        <f t="shared" si="46"/>
        <v>0</v>
      </c>
      <c r="F155" s="307">
        <f t="shared" si="46"/>
        <v>0</v>
      </c>
      <c r="G155" s="307">
        <f t="shared" si="46"/>
        <v>0</v>
      </c>
      <c r="H155" s="273">
        <f t="shared" ref="H155:H198" si="48">SUM(C155:G155)</f>
        <v>0</v>
      </c>
      <c r="I155" s="307"/>
      <c r="J155" s="307" t="str">
        <f>IF(I155&lt;&gt;"",H155/I155,"")</f>
        <v/>
      </c>
      <c r="K155" s="308"/>
      <c r="L155" s="308"/>
      <c r="M155" s="277"/>
      <c r="N155" s="310"/>
      <c r="O155" s="311"/>
      <c r="P155" s="208"/>
      <c r="Q155" s="273">
        <f>ROUND(O155*P155,0)</f>
        <v>0</v>
      </c>
      <c r="R155" s="313"/>
      <c r="S155" s="310"/>
    </row>
    <row r="156" spans="1:19" ht="20.25" customHeight="1">
      <c r="A156" s="354" t="str">
        <f t="shared" si="45"/>
        <v/>
      </c>
      <c r="B156" s="278"/>
      <c r="C156" s="273">
        <f t="shared" si="47"/>
        <v>0</v>
      </c>
      <c r="D156" s="273"/>
      <c r="E156" s="307">
        <f t="shared" si="46"/>
        <v>0</v>
      </c>
      <c r="F156" s="307">
        <f t="shared" si="46"/>
        <v>0</v>
      </c>
      <c r="G156" s="307">
        <f t="shared" si="46"/>
        <v>0</v>
      </c>
      <c r="H156" s="273">
        <f t="shared" si="48"/>
        <v>0</v>
      </c>
      <c r="I156" s="307"/>
      <c r="J156" s="307" t="str">
        <f t="shared" ref="J156:J198" si="49">IF(I156&lt;&gt;"",H156/I156,"")</f>
        <v/>
      </c>
      <c r="K156" s="308"/>
      <c r="L156" s="308"/>
      <c r="M156" s="279"/>
      <c r="N156" s="310"/>
      <c r="O156" s="311"/>
      <c r="P156" s="208"/>
      <c r="Q156" s="273">
        <f t="shared" ref="Q156:Q198" si="50">ROUND(O156*P156,0)</f>
        <v>0</v>
      </c>
      <c r="R156" s="315"/>
      <c r="S156" s="310"/>
    </row>
    <row r="157" spans="1:19" ht="20.25" customHeight="1">
      <c r="A157" s="354" t="str">
        <f t="shared" si="45"/>
        <v/>
      </c>
      <c r="B157" s="278"/>
      <c r="C157" s="273">
        <f t="shared" si="47"/>
        <v>0</v>
      </c>
      <c r="D157" s="273"/>
      <c r="E157" s="307">
        <f t="shared" si="46"/>
        <v>0</v>
      </c>
      <c r="F157" s="307">
        <f t="shared" si="46"/>
        <v>0</v>
      </c>
      <c r="G157" s="307">
        <f t="shared" si="46"/>
        <v>0</v>
      </c>
      <c r="H157" s="273">
        <f t="shared" si="48"/>
        <v>0</v>
      </c>
      <c r="I157" s="307"/>
      <c r="J157" s="307" t="str">
        <f t="shared" si="49"/>
        <v/>
      </c>
      <c r="K157" s="308"/>
      <c r="L157" s="308"/>
      <c r="M157" s="279"/>
      <c r="N157" s="310"/>
      <c r="O157" s="311"/>
      <c r="P157" s="208"/>
      <c r="Q157" s="273">
        <f t="shared" si="50"/>
        <v>0</v>
      </c>
      <c r="R157" s="315"/>
      <c r="S157" s="310"/>
    </row>
    <row r="158" spans="1:19" ht="20.25" customHeight="1">
      <c r="A158" s="354" t="str">
        <f t="shared" si="45"/>
        <v/>
      </c>
      <c r="B158" s="278"/>
      <c r="C158" s="273">
        <f t="shared" si="47"/>
        <v>0</v>
      </c>
      <c r="D158" s="273"/>
      <c r="E158" s="307">
        <f t="shared" si="46"/>
        <v>0</v>
      </c>
      <c r="F158" s="307">
        <f t="shared" si="46"/>
        <v>0</v>
      </c>
      <c r="G158" s="307">
        <f t="shared" si="46"/>
        <v>0</v>
      </c>
      <c r="H158" s="273">
        <f t="shared" si="48"/>
        <v>0</v>
      </c>
      <c r="I158" s="307"/>
      <c r="J158" s="307" t="str">
        <f t="shared" si="49"/>
        <v/>
      </c>
      <c r="K158" s="308"/>
      <c r="L158" s="308"/>
      <c r="M158" s="279"/>
      <c r="N158" s="310"/>
      <c r="O158" s="311"/>
      <c r="P158" s="208"/>
      <c r="Q158" s="273">
        <f t="shared" si="50"/>
        <v>0</v>
      </c>
      <c r="R158" s="315"/>
      <c r="S158" s="310"/>
    </row>
    <row r="159" spans="1:19" ht="20.25" customHeight="1">
      <c r="A159" s="354" t="str">
        <f t="shared" si="45"/>
        <v/>
      </c>
      <c r="B159" s="278"/>
      <c r="C159" s="273">
        <f t="shared" si="47"/>
        <v>0</v>
      </c>
      <c r="D159" s="273"/>
      <c r="E159" s="307">
        <f t="shared" si="46"/>
        <v>0</v>
      </c>
      <c r="F159" s="307">
        <f t="shared" si="46"/>
        <v>0</v>
      </c>
      <c r="G159" s="307">
        <f t="shared" si="46"/>
        <v>0</v>
      </c>
      <c r="H159" s="273">
        <f t="shared" si="48"/>
        <v>0</v>
      </c>
      <c r="I159" s="307"/>
      <c r="J159" s="307" t="str">
        <f t="shared" si="49"/>
        <v/>
      </c>
      <c r="K159" s="308"/>
      <c r="L159" s="308"/>
      <c r="M159" s="279"/>
      <c r="N159" s="310"/>
      <c r="O159" s="311"/>
      <c r="P159" s="208"/>
      <c r="Q159" s="273">
        <f t="shared" si="50"/>
        <v>0</v>
      </c>
      <c r="R159" s="315"/>
      <c r="S159" s="310"/>
    </row>
    <row r="160" spans="1:19" ht="20.25" customHeight="1">
      <c r="A160" s="354" t="str">
        <f t="shared" si="45"/>
        <v/>
      </c>
      <c r="B160" s="278"/>
      <c r="C160" s="273">
        <f t="shared" si="47"/>
        <v>0</v>
      </c>
      <c r="D160" s="273"/>
      <c r="E160" s="307">
        <f t="shared" si="46"/>
        <v>0</v>
      </c>
      <c r="F160" s="307">
        <f t="shared" si="46"/>
        <v>0</v>
      </c>
      <c r="G160" s="307">
        <f t="shared" si="46"/>
        <v>0</v>
      </c>
      <c r="H160" s="273">
        <f t="shared" si="48"/>
        <v>0</v>
      </c>
      <c r="I160" s="307"/>
      <c r="J160" s="307" t="str">
        <f t="shared" si="49"/>
        <v/>
      </c>
      <c r="K160" s="308"/>
      <c r="L160" s="308"/>
      <c r="M160" s="280"/>
      <c r="N160" s="310"/>
      <c r="O160" s="311"/>
      <c r="P160" s="208"/>
      <c r="Q160" s="273">
        <f t="shared" si="50"/>
        <v>0</v>
      </c>
      <c r="R160" s="315"/>
      <c r="S160" s="310"/>
    </row>
    <row r="161" spans="1:19" ht="20.25" customHeight="1">
      <c r="A161" s="354" t="str">
        <f t="shared" si="45"/>
        <v/>
      </c>
      <c r="B161" s="278"/>
      <c r="C161" s="273">
        <f t="shared" si="47"/>
        <v>0</v>
      </c>
      <c r="D161" s="273"/>
      <c r="E161" s="307">
        <f t="shared" si="46"/>
        <v>0</v>
      </c>
      <c r="F161" s="307">
        <f t="shared" si="46"/>
        <v>0</v>
      </c>
      <c r="G161" s="307">
        <f t="shared" si="46"/>
        <v>0</v>
      </c>
      <c r="H161" s="273">
        <f t="shared" si="48"/>
        <v>0</v>
      </c>
      <c r="I161" s="307"/>
      <c r="J161" s="307" t="str">
        <f t="shared" si="49"/>
        <v/>
      </c>
      <c r="K161" s="308"/>
      <c r="L161" s="308"/>
      <c r="M161" s="277"/>
      <c r="N161" s="310"/>
      <c r="O161" s="311"/>
      <c r="P161" s="208"/>
      <c r="Q161" s="273">
        <f t="shared" si="50"/>
        <v>0</v>
      </c>
      <c r="R161" s="315"/>
      <c r="S161" s="310"/>
    </row>
    <row r="162" spans="1:19" ht="20.25" customHeight="1">
      <c r="A162" s="354" t="str">
        <f t="shared" si="45"/>
        <v/>
      </c>
      <c r="B162" s="278"/>
      <c r="C162" s="273">
        <f t="shared" si="47"/>
        <v>0</v>
      </c>
      <c r="D162" s="273"/>
      <c r="E162" s="307">
        <f t="shared" si="46"/>
        <v>0</v>
      </c>
      <c r="F162" s="307">
        <f t="shared" si="46"/>
        <v>0</v>
      </c>
      <c r="G162" s="307">
        <f t="shared" si="46"/>
        <v>0</v>
      </c>
      <c r="H162" s="273">
        <f t="shared" si="48"/>
        <v>0</v>
      </c>
      <c r="I162" s="307"/>
      <c r="J162" s="307" t="str">
        <f t="shared" si="49"/>
        <v/>
      </c>
      <c r="K162" s="308"/>
      <c r="L162" s="308"/>
      <c r="M162" s="280"/>
      <c r="N162" s="310"/>
      <c r="O162" s="311"/>
      <c r="P162" s="208"/>
      <c r="Q162" s="273">
        <f t="shared" si="50"/>
        <v>0</v>
      </c>
      <c r="R162" s="315"/>
      <c r="S162" s="310"/>
    </row>
    <row r="163" spans="1:19" ht="20.25" customHeight="1">
      <c r="A163" s="354" t="str">
        <f t="shared" si="45"/>
        <v/>
      </c>
      <c r="B163" s="278"/>
      <c r="C163" s="273">
        <f t="shared" si="47"/>
        <v>0</v>
      </c>
      <c r="D163" s="273"/>
      <c r="E163" s="307">
        <f t="shared" si="46"/>
        <v>0</v>
      </c>
      <c r="F163" s="307">
        <f t="shared" si="46"/>
        <v>0</v>
      </c>
      <c r="G163" s="307">
        <f t="shared" si="46"/>
        <v>0</v>
      </c>
      <c r="H163" s="273">
        <f t="shared" si="48"/>
        <v>0</v>
      </c>
      <c r="I163" s="307"/>
      <c r="J163" s="307" t="str">
        <f t="shared" si="49"/>
        <v/>
      </c>
      <c r="K163" s="308"/>
      <c r="L163" s="308"/>
      <c r="M163" s="280"/>
      <c r="N163" s="310"/>
      <c r="O163" s="311"/>
      <c r="P163" s="208"/>
      <c r="Q163" s="273">
        <f t="shared" si="50"/>
        <v>0</v>
      </c>
      <c r="R163" s="315"/>
      <c r="S163" s="310"/>
    </row>
    <row r="164" spans="1:19" ht="20.25" customHeight="1">
      <c r="A164" s="354" t="str">
        <f t="shared" si="45"/>
        <v/>
      </c>
      <c r="B164" s="278"/>
      <c r="C164" s="273">
        <f t="shared" si="47"/>
        <v>0</v>
      </c>
      <c r="D164" s="273"/>
      <c r="E164" s="307">
        <f t="shared" si="46"/>
        <v>0</v>
      </c>
      <c r="F164" s="307">
        <f t="shared" si="46"/>
        <v>0</v>
      </c>
      <c r="G164" s="307">
        <f t="shared" si="46"/>
        <v>0</v>
      </c>
      <c r="H164" s="273">
        <f t="shared" si="48"/>
        <v>0</v>
      </c>
      <c r="I164" s="307"/>
      <c r="J164" s="307" t="str">
        <f t="shared" si="49"/>
        <v/>
      </c>
      <c r="K164" s="308"/>
      <c r="L164" s="308"/>
      <c r="M164" s="280"/>
      <c r="N164" s="310"/>
      <c r="O164" s="311"/>
      <c r="P164" s="208"/>
      <c r="Q164" s="273">
        <f t="shared" si="50"/>
        <v>0</v>
      </c>
      <c r="R164" s="315"/>
      <c r="S164" s="310"/>
    </row>
    <row r="165" spans="1:19" ht="20.25" customHeight="1">
      <c r="A165" s="354" t="str">
        <f t="shared" si="45"/>
        <v/>
      </c>
      <c r="B165" s="278"/>
      <c r="C165" s="273">
        <f t="shared" si="47"/>
        <v>0</v>
      </c>
      <c r="D165" s="273"/>
      <c r="E165" s="307">
        <f t="shared" si="46"/>
        <v>0</v>
      </c>
      <c r="F165" s="307">
        <f t="shared" si="46"/>
        <v>0</v>
      </c>
      <c r="G165" s="307">
        <f t="shared" si="46"/>
        <v>0</v>
      </c>
      <c r="H165" s="273">
        <f t="shared" si="48"/>
        <v>0</v>
      </c>
      <c r="I165" s="307"/>
      <c r="J165" s="307" t="str">
        <f t="shared" si="49"/>
        <v/>
      </c>
      <c r="K165" s="308"/>
      <c r="L165" s="308"/>
      <c r="M165" s="280"/>
      <c r="N165" s="310"/>
      <c r="O165" s="311"/>
      <c r="P165" s="208"/>
      <c r="Q165" s="273">
        <f t="shared" si="50"/>
        <v>0</v>
      </c>
      <c r="R165" s="315"/>
      <c r="S165" s="310"/>
    </row>
    <row r="166" spans="1:19" ht="20.25" customHeight="1">
      <c r="A166" s="354" t="str">
        <f t="shared" si="45"/>
        <v/>
      </c>
      <c r="B166" s="278"/>
      <c r="C166" s="273">
        <f t="shared" si="47"/>
        <v>0</v>
      </c>
      <c r="D166" s="273"/>
      <c r="E166" s="307">
        <f t="shared" si="46"/>
        <v>0</v>
      </c>
      <c r="F166" s="307">
        <f t="shared" si="46"/>
        <v>0</v>
      </c>
      <c r="G166" s="307">
        <f t="shared" si="46"/>
        <v>0</v>
      </c>
      <c r="H166" s="273">
        <f t="shared" si="48"/>
        <v>0</v>
      </c>
      <c r="I166" s="307"/>
      <c r="J166" s="307" t="str">
        <f t="shared" si="49"/>
        <v/>
      </c>
      <c r="K166" s="308"/>
      <c r="L166" s="308"/>
      <c r="M166" s="280"/>
      <c r="N166" s="310"/>
      <c r="O166" s="311"/>
      <c r="P166" s="208"/>
      <c r="Q166" s="273">
        <f t="shared" si="50"/>
        <v>0</v>
      </c>
      <c r="R166" s="315"/>
      <c r="S166" s="310"/>
    </row>
    <row r="167" spans="1:19" ht="20.25" customHeight="1">
      <c r="A167" s="354" t="str">
        <f t="shared" si="45"/>
        <v/>
      </c>
      <c r="B167" s="278"/>
      <c r="C167" s="273">
        <f t="shared" si="47"/>
        <v>0</v>
      </c>
      <c r="D167" s="273"/>
      <c r="E167" s="307">
        <f t="shared" si="46"/>
        <v>0</v>
      </c>
      <c r="F167" s="307">
        <f t="shared" si="46"/>
        <v>0</v>
      </c>
      <c r="G167" s="307">
        <f t="shared" si="46"/>
        <v>0</v>
      </c>
      <c r="H167" s="273">
        <f t="shared" si="48"/>
        <v>0</v>
      </c>
      <c r="I167" s="307"/>
      <c r="J167" s="307" t="str">
        <f t="shared" si="49"/>
        <v/>
      </c>
      <c r="K167" s="308"/>
      <c r="L167" s="308"/>
      <c r="M167" s="277"/>
      <c r="N167" s="310"/>
      <c r="O167" s="311"/>
      <c r="P167" s="208"/>
      <c r="Q167" s="273">
        <f t="shared" si="50"/>
        <v>0</v>
      </c>
      <c r="R167" s="315"/>
      <c r="S167" s="310"/>
    </row>
    <row r="168" spans="1:19" ht="20.25" customHeight="1">
      <c r="A168" s="354" t="str">
        <f t="shared" si="45"/>
        <v/>
      </c>
      <c r="B168" s="278"/>
      <c r="C168" s="273">
        <f t="shared" si="47"/>
        <v>0</v>
      </c>
      <c r="D168" s="273"/>
      <c r="E168" s="307">
        <f t="shared" si="46"/>
        <v>0</v>
      </c>
      <c r="F168" s="307">
        <f t="shared" si="46"/>
        <v>0</v>
      </c>
      <c r="G168" s="307">
        <f t="shared" si="46"/>
        <v>0</v>
      </c>
      <c r="H168" s="273">
        <f t="shared" si="48"/>
        <v>0</v>
      </c>
      <c r="I168" s="307"/>
      <c r="J168" s="307" t="str">
        <f t="shared" si="49"/>
        <v/>
      </c>
      <c r="K168" s="308"/>
      <c r="L168" s="308"/>
      <c r="M168" s="277"/>
      <c r="N168" s="310"/>
      <c r="O168" s="311"/>
      <c r="P168" s="208"/>
      <c r="Q168" s="273">
        <f t="shared" si="50"/>
        <v>0</v>
      </c>
      <c r="R168" s="315"/>
      <c r="S168" s="310"/>
    </row>
    <row r="169" spans="1:19" ht="20.25" customHeight="1">
      <c r="A169" s="354" t="str">
        <f t="shared" si="45"/>
        <v/>
      </c>
      <c r="B169" s="278"/>
      <c r="C169" s="273">
        <f t="shared" si="47"/>
        <v>0</v>
      </c>
      <c r="D169" s="273"/>
      <c r="E169" s="307">
        <f t="shared" si="46"/>
        <v>0</v>
      </c>
      <c r="F169" s="307">
        <f t="shared" si="46"/>
        <v>0</v>
      </c>
      <c r="G169" s="307">
        <f t="shared" si="46"/>
        <v>0</v>
      </c>
      <c r="H169" s="273">
        <f t="shared" si="48"/>
        <v>0</v>
      </c>
      <c r="I169" s="307"/>
      <c r="J169" s="307" t="str">
        <f t="shared" si="49"/>
        <v/>
      </c>
      <c r="K169" s="308"/>
      <c r="L169" s="308"/>
      <c r="M169" s="277"/>
      <c r="N169" s="310"/>
      <c r="O169" s="317"/>
      <c r="P169" s="211"/>
      <c r="Q169" s="273">
        <f t="shared" si="50"/>
        <v>0</v>
      </c>
      <c r="R169" s="315"/>
      <c r="S169" s="310"/>
    </row>
    <row r="170" spans="1:19" ht="20.25" customHeight="1">
      <c r="A170" s="354" t="str">
        <f t="shared" si="45"/>
        <v/>
      </c>
      <c r="B170" s="278"/>
      <c r="C170" s="273">
        <f t="shared" si="47"/>
        <v>0</v>
      </c>
      <c r="D170" s="273"/>
      <c r="E170" s="307">
        <f t="shared" si="46"/>
        <v>0</v>
      </c>
      <c r="F170" s="307">
        <f t="shared" si="46"/>
        <v>0</v>
      </c>
      <c r="G170" s="307">
        <f t="shared" si="46"/>
        <v>0</v>
      </c>
      <c r="H170" s="273">
        <f t="shared" si="48"/>
        <v>0</v>
      </c>
      <c r="I170" s="307"/>
      <c r="J170" s="307" t="str">
        <f t="shared" si="49"/>
        <v/>
      </c>
      <c r="K170" s="308"/>
      <c r="L170" s="308"/>
      <c r="M170" s="277"/>
      <c r="N170" s="310"/>
      <c r="O170" s="311"/>
      <c r="P170" s="208"/>
      <c r="Q170" s="273">
        <f t="shared" si="50"/>
        <v>0</v>
      </c>
      <c r="R170" s="315"/>
      <c r="S170" s="310"/>
    </row>
    <row r="171" spans="1:19" ht="20.25" customHeight="1">
      <c r="A171" s="354" t="str">
        <f t="shared" si="45"/>
        <v/>
      </c>
      <c r="B171" s="278"/>
      <c r="C171" s="273">
        <f t="shared" si="47"/>
        <v>0</v>
      </c>
      <c r="D171" s="273"/>
      <c r="E171" s="307">
        <f t="shared" si="46"/>
        <v>0</v>
      </c>
      <c r="F171" s="307">
        <f t="shared" si="46"/>
        <v>0</v>
      </c>
      <c r="G171" s="307">
        <f t="shared" si="46"/>
        <v>0</v>
      </c>
      <c r="H171" s="273">
        <f t="shared" si="48"/>
        <v>0</v>
      </c>
      <c r="I171" s="307"/>
      <c r="J171" s="307" t="str">
        <f t="shared" si="49"/>
        <v/>
      </c>
      <c r="K171" s="308"/>
      <c r="L171" s="308"/>
      <c r="M171" s="280"/>
      <c r="N171" s="310"/>
      <c r="O171" s="311"/>
      <c r="P171" s="208"/>
      <c r="Q171" s="273">
        <f t="shared" si="50"/>
        <v>0</v>
      </c>
      <c r="R171" s="315"/>
      <c r="S171" s="310"/>
    </row>
    <row r="172" spans="1:19" ht="20.25" customHeight="1">
      <c r="A172" s="354" t="str">
        <f t="shared" si="45"/>
        <v/>
      </c>
      <c r="B172" s="278"/>
      <c r="C172" s="273">
        <f t="shared" si="47"/>
        <v>0</v>
      </c>
      <c r="D172" s="273"/>
      <c r="E172" s="307">
        <f t="shared" si="46"/>
        <v>0</v>
      </c>
      <c r="F172" s="307">
        <f t="shared" si="46"/>
        <v>0</v>
      </c>
      <c r="G172" s="307">
        <f t="shared" si="46"/>
        <v>0</v>
      </c>
      <c r="H172" s="273">
        <f t="shared" si="48"/>
        <v>0</v>
      </c>
      <c r="I172" s="307"/>
      <c r="J172" s="307" t="str">
        <f t="shared" si="49"/>
        <v/>
      </c>
      <c r="K172" s="308"/>
      <c r="L172" s="308"/>
      <c r="M172" s="277"/>
      <c r="N172" s="310"/>
      <c r="O172" s="317"/>
      <c r="P172" s="211"/>
      <c r="Q172" s="273">
        <f t="shared" si="50"/>
        <v>0</v>
      </c>
      <c r="R172" s="315"/>
      <c r="S172" s="310"/>
    </row>
    <row r="173" spans="1:19" ht="20.25" customHeight="1">
      <c r="A173" s="354" t="str">
        <f t="shared" si="45"/>
        <v/>
      </c>
      <c r="B173" s="278"/>
      <c r="C173" s="273">
        <f t="shared" si="47"/>
        <v>0</v>
      </c>
      <c r="D173" s="273"/>
      <c r="E173" s="307">
        <f t="shared" si="46"/>
        <v>0</v>
      </c>
      <c r="F173" s="307">
        <f t="shared" si="46"/>
        <v>0</v>
      </c>
      <c r="G173" s="307">
        <f t="shared" si="46"/>
        <v>0</v>
      </c>
      <c r="H173" s="273">
        <f t="shared" si="48"/>
        <v>0</v>
      </c>
      <c r="I173" s="307"/>
      <c r="J173" s="307" t="str">
        <f t="shared" si="49"/>
        <v/>
      </c>
      <c r="K173" s="308"/>
      <c r="L173" s="308"/>
      <c r="M173" s="277"/>
      <c r="N173" s="310"/>
      <c r="O173" s="311"/>
      <c r="P173" s="208"/>
      <c r="Q173" s="273">
        <f t="shared" si="50"/>
        <v>0</v>
      </c>
      <c r="R173" s="315"/>
      <c r="S173" s="310"/>
    </row>
    <row r="174" spans="1:19" ht="20.25" customHeight="1">
      <c r="A174" s="354" t="str">
        <f t="shared" si="45"/>
        <v/>
      </c>
      <c r="B174" s="278"/>
      <c r="C174" s="273">
        <f t="shared" si="47"/>
        <v>0</v>
      </c>
      <c r="D174" s="273"/>
      <c r="E174" s="307">
        <f t="shared" ref="E174:G193" si="51">IF($I$215&lt;&gt;0,E$215/$I$215*$I174,0)</f>
        <v>0</v>
      </c>
      <c r="F174" s="307">
        <f t="shared" si="51"/>
        <v>0</v>
      </c>
      <c r="G174" s="307">
        <f t="shared" si="51"/>
        <v>0</v>
      </c>
      <c r="H174" s="273">
        <f t="shared" si="48"/>
        <v>0</v>
      </c>
      <c r="I174" s="307"/>
      <c r="J174" s="307" t="str">
        <f t="shared" si="49"/>
        <v/>
      </c>
      <c r="K174" s="308"/>
      <c r="L174" s="308"/>
      <c r="M174" s="280"/>
      <c r="N174" s="310"/>
      <c r="O174" s="311"/>
      <c r="P174" s="208"/>
      <c r="Q174" s="273">
        <f t="shared" si="50"/>
        <v>0</v>
      </c>
      <c r="R174" s="315"/>
      <c r="S174" s="310"/>
    </row>
    <row r="175" spans="1:19" ht="20.25" customHeight="1">
      <c r="A175" s="354" t="str">
        <f t="shared" si="45"/>
        <v/>
      </c>
      <c r="B175" s="278"/>
      <c r="C175" s="273">
        <f t="shared" si="47"/>
        <v>0</v>
      </c>
      <c r="D175" s="273"/>
      <c r="E175" s="307">
        <f t="shared" si="51"/>
        <v>0</v>
      </c>
      <c r="F175" s="307">
        <f t="shared" si="51"/>
        <v>0</v>
      </c>
      <c r="G175" s="307">
        <f t="shared" si="51"/>
        <v>0</v>
      </c>
      <c r="H175" s="273">
        <f t="shared" si="48"/>
        <v>0</v>
      </c>
      <c r="I175" s="307"/>
      <c r="J175" s="307" t="str">
        <f t="shared" si="49"/>
        <v/>
      </c>
      <c r="K175" s="308"/>
      <c r="L175" s="308"/>
      <c r="M175" s="277"/>
      <c r="N175" s="310"/>
      <c r="O175" s="311"/>
      <c r="P175" s="208"/>
      <c r="Q175" s="273">
        <f t="shared" si="50"/>
        <v>0</v>
      </c>
      <c r="R175" s="315"/>
      <c r="S175" s="310"/>
    </row>
    <row r="176" spans="1:19" ht="20.25" customHeight="1">
      <c r="A176" s="354" t="str">
        <f t="shared" si="45"/>
        <v/>
      </c>
      <c r="B176" s="278"/>
      <c r="C176" s="273">
        <f t="shared" si="47"/>
        <v>0</v>
      </c>
      <c r="D176" s="273"/>
      <c r="E176" s="307">
        <f t="shared" si="51"/>
        <v>0</v>
      </c>
      <c r="F176" s="307">
        <f t="shared" si="51"/>
        <v>0</v>
      </c>
      <c r="G176" s="307">
        <f t="shared" si="51"/>
        <v>0</v>
      </c>
      <c r="H176" s="273">
        <f t="shared" si="48"/>
        <v>0</v>
      </c>
      <c r="I176" s="307"/>
      <c r="J176" s="307" t="str">
        <f t="shared" si="49"/>
        <v/>
      </c>
      <c r="K176" s="308"/>
      <c r="L176" s="308"/>
      <c r="M176" s="277"/>
      <c r="N176" s="310"/>
      <c r="O176" s="311"/>
      <c r="P176" s="208"/>
      <c r="Q176" s="273">
        <f t="shared" si="50"/>
        <v>0</v>
      </c>
      <c r="R176" s="315"/>
      <c r="S176" s="310"/>
    </row>
    <row r="177" spans="1:19" ht="20.25" customHeight="1">
      <c r="A177" s="354" t="str">
        <f t="shared" si="45"/>
        <v/>
      </c>
      <c r="B177" s="278"/>
      <c r="C177" s="273">
        <f t="shared" si="47"/>
        <v>0</v>
      </c>
      <c r="D177" s="273"/>
      <c r="E177" s="307">
        <f t="shared" si="51"/>
        <v>0</v>
      </c>
      <c r="F177" s="307">
        <f t="shared" si="51"/>
        <v>0</v>
      </c>
      <c r="G177" s="307">
        <f t="shared" si="51"/>
        <v>0</v>
      </c>
      <c r="H177" s="273">
        <f t="shared" si="48"/>
        <v>0</v>
      </c>
      <c r="I177" s="307"/>
      <c r="J177" s="307" t="str">
        <f t="shared" si="49"/>
        <v/>
      </c>
      <c r="K177" s="308"/>
      <c r="L177" s="308"/>
      <c r="M177" s="277"/>
      <c r="N177" s="310"/>
      <c r="O177" s="311"/>
      <c r="P177" s="208"/>
      <c r="Q177" s="273">
        <f t="shared" si="50"/>
        <v>0</v>
      </c>
      <c r="R177" s="315"/>
      <c r="S177" s="310"/>
    </row>
    <row r="178" spans="1:19" ht="20.25" customHeight="1">
      <c r="A178" s="354" t="str">
        <f t="shared" si="45"/>
        <v/>
      </c>
      <c r="B178" s="278"/>
      <c r="C178" s="273">
        <f t="shared" si="47"/>
        <v>0</v>
      </c>
      <c r="D178" s="273"/>
      <c r="E178" s="307">
        <f t="shared" si="51"/>
        <v>0</v>
      </c>
      <c r="F178" s="307">
        <f t="shared" si="51"/>
        <v>0</v>
      </c>
      <c r="G178" s="307">
        <f t="shared" si="51"/>
        <v>0</v>
      </c>
      <c r="H178" s="273">
        <f t="shared" si="48"/>
        <v>0</v>
      </c>
      <c r="I178" s="307"/>
      <c r="J178" s="307" t="str">
        <f t="shared" si="49"/>
        <v/>
      </c>
      <c r="K178" s="308"/>
      <c r="L178" s="308"/>
      <c r="M178" s="277"/>
      <c r="N178" s="310"/>
      <c r="O178" s="311"/>
      <c r="P178" s="208"/>
      <c r="Q178" s="273">
        <f t="shared" si="50"/>
        <v>0</v>
      </c>
      <c r="R178" s="315"/>
      <c r="S178" s="310"/>
    </row>
    <row r="179" spans="1:19" ht="20.25" customHeight="1">
      <c r="A179" s="354" t="str">
        <f t="shared" si="45"/>
        <v/>
      </c>
      <c r="B179" s="278"/>
      <c r="C179" s="273">
        <f t="shared" ref="C179:C196" si="52">Q179</f>
        <v>0</v>
      </c>
      <c r="D179" s="273"/>
      <c r="E179" s="307">
        <f t="shared" si="51"/>
        <v>0</v>
      </c>
      <c r="F179" s="307">
        <f t="shared" si="51"/>
        <v>0</v>
      </c>
      <c r="G179" s="307">
        <f t="shared" si="51"/>
        <v>0</v>
      </c>
      <c r="H179" s="273">
        <f t="shared" ref="H179:H196" si="53">SUM(C179:G179)</f>
        <v>0</v>
      </c>
      <c r="I179" s="307"/>
      <c r="J179" s="307" t="str">
        <f t="shared" ref="J179:J196" si="54">IF(I179&lt;&gt;"",H179/I179,"")</f>
        <v/>
      </c>
      <c r="K179" s="308"/>
      <c r="L179" s="308"/>
      <c r="M179" s="280"/>
      <c r="N179" s="310"/>
      <c r="O179" s="311"/>
      <c r="P179" s="208"/>
      <c r="Q179" s="273">
        <f t="shared" ref="Q179:Q196" si="55">ROUND(O179*P179,0)</f>
        <v>0</v>
      </c>
      <c r="R179" s="315"/>
      <c r="S179" s="310"/>
    </row>
    <row r="180" spans="1:19" ht="20.25" customHeight="1">
      <c r="A180" s="354" t="str">
        <f t="shared" si="45"/>
        <v/>
      </c>
      <c r="B180" s="278"/>
      <c r="C180" s="273">
        <f t="shared" si="52"/>
        <v>0</v>
      </c>
      <c r="D180" s="273"/>
      <c r="E180" s="307">
        <f t="shared" si="51"/>
        <v>0</v>
      </c>
      <c r="F180" s="307">
        <f t="shared" si="51"/>
        <v>0</v>
      </c>
      <c r="G180" s="307">
        <f t="shared" si="51"/>
        <v>0</v>
      </c>
      <c r="H180" s="273">
        <f t="shared" si="53"/>
        <v>0</v>
      </c>
      <c r="I180" s="307"/>
      <c r="J180" s="307" t="str">
        <f t="shared" si="54"/>
        <v/>
      </c>
      <c r="K180" s="308"/>
      <c r="L180" s="308"/>
      <c r="M180" s="280"/>
      <c r="N180" s="310"/>
      <c r="O180" s="311"/>
      <c r="P180" s="208"/>
      <c r="Q180" s="273">
        <f t="shared" si="55"/>
        <v>0</v>
      </c>
      <c r="R180" s="315"/>
      <c r="S180" s="310"/>
    </row>
    <row r="181" spans="1:19" ht="20.25" customHeight="1">
      <c r="A181" s="354" t="str">
        <f t="shared" si="45"/>
        <v/>
      </c>
      <c r="B181" s="278"/>
      <c r="C181" s="273">
        <f t="shared" si="52"/>
        <v>0</v>
      </c>
      <c r="D181" s="273"/>
      <c r="E181" s="307">
        <f t="shared" si="51"/>
        <v>0</v>
      </c>
      <c r="F181" s="307">
        <f t="shared" si="51"/>
        <v>0</v>
      </c>
      <c r="G181" s="307">
        <f t="shared" si="51"/>
        <v>0</v>
      </c>
      <c r="H181" s="273">
        <f t="shared" si="53"/>
        <v>0</v>
      </c>
      <c r="I181" s="307"/>
      <c r="J181" s="307" t="str">
        <f t="shared" si="54"/>
        <v/>
      </c>
      <c r="K181" s="308"/>
      <c r="L181" s="308"/>
      <c r="M181" s="280"/>
      <c r="N181" s="310"/>
      <c r="O181" s="311"/>
      <c r="P181" s="208"/>
      <c r="Q181" s="273">
        <f t="shared" si="55"/>
        <v>0</v>
      </c>
      <c r="R181" s="315"/>
      <c r="S181" s="310"/>
    </row>
    <row r="182" spans="1:19" ht="20.25" customHeight="1">
      <c r="A182" s="354" t="str">
        <f t="shared" si="45"/>
        <v/>
      </c>
      <c r="B182" s="278"/>
      <c r="C182" s="273">
        <f t="shared" si="52"/>
        <v>0</v>
      </c>
      <c r="D182" s="273"/>
      <c r="E182" s="307">
        <f t="shared" si="51"/>
        <v>0</v>
      </c>
      <c r="F182" s="307">
        <f t="shared" si="51"/>
        <v>0</v>
      </c>
      <c r="G182" s="307">
        <f t="shared" si="51"/>
        <v>0</v>
      </c>
      <c r="H182" s="273">
        <f t="shared" si="53"/>
        <v>0</v>
      </c>
      <c r="I182" s="307"/>
      <c r="J182" s="307" t="str">
        <f t="shared" si="54"/>
        <v/>
      </c>
      <c r="K182" s="308"/>
      <c r="L182" s="308"/>
      <c r="M182" s="280"/>
      <c r="N182" s="310"/>
      <c r="O182" s="311"/>
      <c r="P182" s="208"/>
      <c r="Q182" s="273">
        <f t="shared" si="55"/>
        <v>0</v>
      </c>
      <c r="R182" s="315"/>
      <c r="S182" s="310"/>
    </row>
    <row r="183" spans="1:19" ht="20.25" customHeight="1">
      <c r="A183" s="354" t="str">
        <f t="shared" si="45"/>
        <v/>
      </c>
      <c r="B183" s="278"/>
      <c r="C183" s="273">
        <f t="shared" si="52"/>
        <v>0</v>
      </c>
      <c r="D183" s="273"/>
      <c r="E183" s="307">
        <f t="shared" si="51"/>
        <v>0</v>
      </c>
      <c r="F183" s="307">
        <f t="shared" si="51"/>
        <v>0</v>
      </c>
      <c r="G183" s="307">
        <f t="shared" si="51"/>
        <v>0</v>
      </c>
      <c r="H183" s="273">
        <f t="shared" si="53"/>
        <v>0</v>
      </c>
      <c r="I183" s="307"/>
      <c r="J183" s="307" t="str">
        <f t="shared" si="54"/>
        <v/>
      </c>
      <c r="K183" s="308"/>
      <c r="L183" s="308"/>
      <c r="M183" s="280"/>
      <c r="N183" s="310"/>
      <c r="O183" s="311"/>
      <c r="P183" s="208"/>
      <c r="Q183" s="273">
        <f t="shared" si="55"/>
        <v>0</v>
      </c>
      <c r="R183" s="315"/>
      <c r="S183" s="310"/>
    </row>
    <row r="184" spans="1:19" ht="20.25" customHeight="1">
      <c r="A184" s="354" t="str">
        <f t="shared" si="45"/>
        <v/>
      </c>
      <c r="B184" s="278"/>
      <c r="C184" s="273">
        <f t="shared" si="52"/>
        <v>0</v>
      </c>
      <c r="D184" s="273"/>
      <c r="E184" s="307">
        <f t="shared" si="51"/>
        <v>0</v>
      </c>
      <c r="F184" s="307">
        <f t="shared" si="51"/>
        <v>0</v>
      </c>
      <c r="G184" s="307">
        <f t="shared" si="51"/>
        <v>0</v>
      </c>
      <c r="H184" s="273">
        <f t="shared" si="53"/>
        <v>0</v>
      </c>
      <c r="I184" s="307"/>
      <c r="J184" s="307" t="str">
        <f t="shared" si="54"/>
        <v/>
      </c>
      <c r="K184" s="308"/>
      <c r="L184" s="308"/>
      <c r="M184" s="280"/>
      <c r="N184" s="310"/>
      <c r="O184" s="311"/>
      <c r="P184" s="208"/>
      <c r="Q184" s="273">
        <f t="shared" si="55"/>
        <v>0</v>
      </c>
      <c r="R184" s="315"/>
      <c r="S184" s="310"/>
    </row>
    <row r="185" spans="1:19" ht="20.25" customHeight="1">
      <c r="A185" s="354" t="str">
        <f t="shared" si="45"/>
        <v/>
      </c>
      <c r="B185" s="278"/>
      <c r="C185" s="273">
        <f t="shared" si="52"/>
        <v>0</v>
      </c>
      <c r="D185" s="273"/>
      <c r="E185" s="307">
        <f t="shared" si="51"/>
        <v>0</v>
      </c>
      <c r="F185" s="307">
        <f t="shared" si="51"/>
        <v>0</v>
      </c>
      <c r="G185" s="307">
        <f t="shared" si="51"/>
        <v>0</v>
      </c>
      <c r="H185" s="273">
        <f t="shared" si="53"/>
        <v>0</v>
      </c>
      <c r="I185" s="307"/>
      <c r="J185" s="307" t="str">
        <f t="shared" si="54"/>
        <v/>
      </c>
      <c r="K185" s="308"/>
      <c r="L185" s="308"/>
      <c r="M185" s="277"/>
      <c r="N185" s="310"/>
      <c r="O185" s="311"/>
      <c r="P185" s="208"/>
      <c r="Q185" s="273">
        <f t="shared" si="55"/>
        <v>0</v>
      </c>
      <c r="R185" s="315"/>
      <c r="S185" s="310"/>
    </row>
    <row r="186" spans="1:19" ht="20.25" customHeight="1">
      <c r="A186" s="354" t="str">
        <f t="shared" si="45"/>
        <v/>
      </c>
      <c r="B186" s="278"/>
      <c r="C186" s="273">
        <f t="shared" si="52"/>
        <v>0</v>
      </c>
      <c r="D186" s="273"/>
      <c r="E186" s="307">
        <f t="shared" si="51"/>
        <v>0</v>
      </c>
      <c r="F186" s="307">
        <f t="shared" si="51"/>
        <v>0</v>
      </c>
      <c r="G186" s="307">
        <f t="shared" si="51"/>
        <v>0</v>
      </c>
      <c r="H186" s="273">
        <f t="shared" si="53"/>
        <v>0</v>
      </c>
      <c r="I186" s="307"/>
      <c r="J186" s="307" t="str">
        <f t="shared" si="54"/>
        <v/>
      </c>
      <c r="K186" s="308"/>
      <c r="L186" s="308"/>
      <c r="M186" s="277"/>
      <c r="N186" s="310"/>
      <c r="O186" s="311"/>
      <c r="P186" s="208"/>
      <c r="Q186" s="273">
        <f t="shared" si="55"/>
        <v>0</v>
      </c>
      <c r="R186" s="315"/>
      <c r="S186" s="310"/>
    </row>
    <row r="187" spans="1:19" ht="20.25" customHeight="1">
      <c r="A187" s="354" t="str">
        <f t="shared" si="45"/>
        <v/>
      </c>
      <c r="B187" s="278"/>
      <c r="C187" s="273">
        <f t="shared" si="52"/>
        <v>0</v>
      </c>
      <c r="D187" s="273"/>
      <c r="E187" s="307">
        <f t="shared" si="51"/>
        <v>0</v>
      </c>
      <c r="F187" s="307">
        <f t="shared" si="51"/>
        <v>0</v>
      </c>
      <c r="G187" s="307">
        <f t="shared" si="51"/>
        <v>0</v>
      </c>
      <c r="H187" s="273">
        <f t="shared" si="53"/>
        <v>0</v>
      </c>
      <c r="I187" s="307"/>
      <c r="J187" s="307" t="str">
        <f t="shared" si="54"/>
        <v/>
      </c>
      <c r="K187" s="308"/>
      <c r="L187" s="308"/>
      <c r="M187" s="277"/>
      <c r="N187" s="310"/>
      <c r="O187" s="317"/>
      <c r="P187" s="211"/>
      <c r="Q187" s="273">
        <f t="shared" si="55"/>
        <v>0</v>
      </c>
      <c r="R187" s="315"/>
      <c r="S187" s="310"/>
    </row>
    <row r="188" spans="1:19" ht="20.25" customHeight="1">
      <c r="A188" s="354" t="str">
        <f t="shared" si="45"/>
        <v/>
      </c>
      <c r="B188" s="278"/>
      <c r="C188" s="273">
        <f t="shared" si="52"/>
        <v>0</v>
      </c>
      <c r="D188" s="273"/>
      <c r="E188" s="307">
        <f t="shared" si="51"/>
        <v>0</v>
      </c>
      <c r="F188" s="307">
        <f t="shared" si="51"/>
        <v>0</v>
      </c>
      <c r="G188" s="307">
        <f t="shared" si="51"/>
        <v>0</v>
      </c>
      <c r="H188" s="273">
        <f t="shared" si="53"/>
        <v>0</v>
      </c>
      <c r="I188" s="307"/>
      <c r="J188" s="307" t="str">
        <f t="shared" si="54"/>
        <v/>
      </c>
      <c r="K188" s="308"/>
      <c r="L188" s="308"/>
      <c r="M188" s="277"/>
      <c r="N188" s="310"/>
      <c r="O188" s="311"/>
      <c r="P188" s="208"/>
      <c r="Q188" s="273">
        <f t="shared" si="55"/>
        <v>0</v>
      </c>
      <c r="R188" s="315"/>
      <c r="S188" s="310"/>
    </row>
    <row r="189" spans="1:19" ht="20.25" customHeight="1">
      <c r="A189" s="354" t="str">
        <f t="shared" si="45"/>
        <v/>
      </c>
      <c r="B189" s="278"/>
      <c r="C189" s="273">
        <f t="shared" si="52"/>
        <v>0</v>
      </c>
      <c r="D189" s="273"/>
      <c r="E189" s="307">
        <f t="shared" si="51"/>
        <v>0</v>
      </c>
      <c r="F189" s="307">
        <f t="shared" si="51"/>
        <v>0</v>
      </c>
      <c r="G189" s="307">
        <f t="shared" si="51"/>
        <v>0</v>
      </c>
      <c r="H189" s="273">
        <f t="shared" si="53"/>
        <v>0</v>
      </c>
      <c r="I189" s="307"/>
      <c r="J189" s="307" t="str">
        <f t="shared" si="54"/>
        <v/>
      </c>
      <c r="K189" s="308"/>
      <c r="L189" s="308"/>
      <c r="M189" s="280"/>
      <c r="N189" s="310"/>
      <c r="O189" s="311"/>
      <c r="P189" s="208"/>
      <c r="Q189" s="273">
        <f t="shared" si="55"/>
        <v>0</v>
      </c>
      <c r="R189" s="315"/>
      <c r="S189" s="310"/>
    </row>
    <row r="190" spans="1:19" ht="20.25" customHeight="1">
      <c r="A190" s="354" t="str">
        <f t="shared" si="45"/>
        <v/>
      </c>
      <c r="B190" s="278"/>
      <c r="C190" s="273">
        <f t="shared" si="52"/>
        <v>0</v>
      </c>
      <c r="D190" s="273"/>
      <c r="E190" s="307">
        <f t="shared" si="51"/>
        <v>0</v>
      </c>
      <c r="F190" s="307">
        <f t="shared" si="51"/>
        <v>0</v>
      </c>
      <c r="G190" s="307">
        <f t="shared" si="51"/>
        <v>0</v>
      </c>
      <c r="H190" s="273">
        <f t="shared" si="53"/>
        <v>0</v>
      </c>
      <c r="I190" s="307"/>
      <c r="J190" s="307" t="str">
        <f t="shared" si="54"/>
        <v/>
      </c>
      <c r="K190" s="308"/>
      <c r="L190" s="308"/>
      <c r="M190" s="277"/>
      <c r="N190" s="310"/>
      <c r="O190" s="317"/>
      <c r="P190" s="211"/>
      <c r="Q190" s="273">
        <f t="shared" si="55"/>
        <v>0</v>
      </c>
      <c r="R190" s="315"/>
      <c r="S190" s="310"/>
    </row>
    <row r="191" spans="1:19" ht="20.25" customHeight="1">
      <c r="A191" s="354" t="str">
        <f t="shared" si="45"/>
        <v/>
      </c>
      <c r="B191" s="278"/>
      <c r="C191" s="273">
        <f t="shared" si="52"/>
        <v>0</v>
      </c>
      <c r="D191" s="273"/>
      <c r="E191" s="307">
        <f t="shared" si="51"/>
        <v>0</v>
      </c>
      <c r="F191" s="307">
        <f t="shared" si="51"/>
        <v>0</v>
      </c>
      <c r="G191" s="307">
        <f t="shared" si="51"/>
        <v>0</v>
      </c>
      <c r="H191" s="273">
        <f t="shared" si="53"/>
        <v>0</v>
      </c>
      <c r="I191" s="307"/>
      <c r="J191" s="307" t="str">
        <f t="shared" si="54"/>
        <v/>
      </c>
      <c r="K191" s="308"/>
      <c r="L191" s="308"/>
      <c r="M191" s="277"/>
      <c r="N191" s="310"/>
      <c r="O191" s="311"/>
      <c r="P191" s="208"/>
      <c r="Q191" s="273">
        <f t="shared" si="55"/>
        <v>0</v>
      </c>
      <c r="R191" s="315"/>
      <c r="S191" s="310"/>
    </row>
    <row r="192" spans="1:19" ht="20.25" customHeight="1">
      <c r="A192" s="354" t="str">
        <f t="shared" si="45"/>
        <v/>
      </c>
      <c r="B192" s="278"/>
      <c r="C192" s="273">
        <f t="shared" si="52"/>
        <v>0</v>
      </c>
      <c r="D192" s="273"/>
      <c r="E192" s="307">
        <f t="shared" si="51"/>
        <v>0</v>
      </c>
      <c r="F192" s="307">
        <f t="shared" si="51"/>
        <v>0</v>
      </c>
      <c r="G192" s="307">
        <f t="shared" si="51"/>
        <v>0</v>
      </c>
      <c r="H192" s="273">
        <f t="shared" si="53"/>
        <v>0</v>
      </c>
      <c r="I192" s="307"/>
      <c r="J192" s="307" t="str">
        <f t="shared" si="54"/>
        <v/>
      </c>
      <c r="K192" s="308"/>
      <c r="L192" s="308"/>
      <c r="M192" s="280"/>
      <c r="N192" s="310"/>
      <c r="O192" s="311"/>
      <c r="P192" s="208"/>
      <c r="Q192" s="273">
        <f t="shared" si="55"/>
        <v>0</v>
      </c>
      <c r="R192" s="315"/>
      <c r="S192" s="310"/>
    </row>
    <row r="193" spans="1:19" ht="20.25" customHeight="1">
      <c r="A193" s="354" t="str">
        <f t="shared" si="45"/>
        <v/>
      </c>
      <c r="B193" s="278"/>
      <c r="C193" s="273">
        <f t="shared" si="52"/>
        <v>0</v>
      </c>
      <c r="D193" s="273"/>
      <c r="E193" s="307">
        <f t="shared" si="51"/>
        <v>0</v>
      </c>
      <c r="F193" s="307">
        <f t="shared" si="51"/>
        <v>0</v>
      </c>
      <c r="G193" s="307">
        <f t="shared" si="51"/>
        <v>0</v>
      </c>
      <c r="H193" s="273">
        <f t="shared" si="53"/>
        <v>0</v>
      </c>
      <c r="I193" s="307"/>
      <c r="J193" s="307" t="str">
        <f t="shared" si="54"/>
        <v/>
      </c>
      <c r="K193" s="308"/>
      <c r="L193" s="308"/>
      <c r="M193" s="277"/>
      <c r="N193" s="310"/>
      <c r="O193" s="311"/>
      <c r="P193" s="208"/>
      <c r="Q193" s="273">
        <f t="shared" si="55"/>
        <v>0</v>
      </c>
      <c r="R193" s="315"/>
      <c r="S193" s="310"/>
    </row>
    <row r="194" spans="1:19" ht="20.25" customHeight="1">
      <c r="A194" s="354" t="str">
        <f t="shared" si="45"/>
        <v/>
      </c>
      <c r="B194" s="278"/>
      <c r="C194" s="273">
        <f t="shared" si="52"/>
        <v>0</v>
      </c>
      <c r="D194" s="273"/>
      <c r="E194" s="307">
        <f t="shared" ref="E194:G213" si="56">IF($I$215&lt;&gt;0,E$215/$I$215*$I194,0)</f>
        <v>0</v>
      </c>
      <c r="F194" s="307">
        <f t="shared" si="56"/>
        <v>0</v>
      </c>
      <c r="G194" s="307">
        <f t="shared" si="56"/>
        <v>0</v>
      </c>
      <c r="H194" s="273">
        <f t="shared" si="53"/>
        <v>0</v>
      </c>
      <c r="I194" s="307"/>
      <c r="J194" s="307" t="str">
        <f t="shared" si="54"/>
        <v/>
      </c>
      <c r="K194" s="308"/>
      <c r="L194" s="308"/>
      <c r="M194" s="277"/>
      <c r="N194" s="310"/>
      <c r="O194" s="311"/>
      <c r="P194" s="208"/>
      <c r="Q194" s="273">
        <f t="shared" si="55"/>
        <v>0</v>
      </c>
      <c r="R194" s="315"/>
      <c r="S194" s="310"/>
    </row>
    <row r="195" spans="1:19" ht="20.25" customHeight="1">
      <c r="A195" s="354" t="str">
        <f t="shared" si="45"/>
        <v/>
      </c>
      <c r="B195" s="278"/>
      <c r="C195" s="273">
        <f t="shared" si="52"/>
        <v>0</v>
      </c>
      <c r="D195" s="273"/>
      <c r="E195" s="307">
        <f t="shared" si="56"/>
        <v>0</v>
      </c>
      <c r="F195" s="307">
        <f t="shared" si="56"/>
        <v>0</v>
      </c>
      <c r="G195" s="307">
        <f t="shared" si="56"/>
        <v>0</v>
      </c>
      <c r="H195" s="273">
        <f t="shared" si="53"/>
        <v>0</v>
      </c>
      <c r="I195" s="307"/>
      <c r="J195" s="307" t="str">
        <f t="shared" si="54"/>
        <v/>
      </c>
      <c r="K195" s="308"/>
      <c r="L195" s="308"/>
      <c r="M195" s="277"/>
      <c r="N195" s="310"/>
      <c r="O195" s="311"/>
      <c r="P195" s="208"/>
      <c r="Q195" s="273">
        <f t="shared" si="55"/>
        <v>0</v>
      </c>
      <c r="R195" s="315"/>
      <c r="S195" s="310"/>
    </row>
    <row r="196" spans="1:19" ht="20.25" customHeight="1">
      <c r="A196" s="354" t="str">
        <f t="shared" si="45"/>
        <v/>
      </c>
      <c r="B196" s="278"/>
      <c r="C196" s="273">
        <f t="shared" si="52"/>
        <v>0</v>
      </c>
      <c r="D196" s="273"/>
      <c r="E196" s="307">
        <f t="shared" si="56"/>
        <v>0</v>
      </c>
      <c r="F196" s="307">
        <f t="shared" si="56"/>
        <v>0</v>
      </c>
      <c r="G196" s="307">
        <f t="shared" si="56"/>
        <v>0</v>
      </c>
      <c r="H196" s="273">
        <f t="shared" si="53"/>
        <v>0</v>
      </c>
      <c r="I196" s="307"/>
      <c r="J196" s="307" t="str">
        <f t="shared" si="54"/>
        <v/>
      </c>
      <c r="K196" s="308"/>
      <c r="L196" s="308"/>
      <c r="M196" s="277"/>
      <c r="N196" s="310"/>
      <c r="O196" s="311"/>
      <c r="P196" s="208"/>
      <c r="Q196" s="273">
        <f t="shared" si="55"/>
        <v>0</v>
      </c>
      <c r="R196" s="315"/>
      <c r="S196" s="310"/>
    </row>
    <row r="197" spans="1:19" ht="20.25" customHeight="1">
      <c r="A197" s="354" t="str">
        <f t="shared" si="45"/>
        <v/>
      </c>
      <c r="B197" s="278"/>
      <c r="C197" s="273">
        <f t="shared" si="47"/>
        <v>0</v>
      </c>
      <c r="D197" s="273"/>
      <c r="E197" s="307">
        <f t="shared" si="56"/>
        <v>0</v>
      </c>
      <c r="F197" s="307">
        <f t="shared" si="56"/>
        <v>0</v>
      </c>
      <c r="G197" s="307">
        <f t="shared" si="56"/>
        <v>0</v>
      </c>
      <c r="H197" s="273">
        <f t="shared" si="48"/>
        <v>0</v>
      </c>
      <c r="I197" s="307"/>
      <c r="J197" s="307" t="str">
        <f t="shared" si="49"/>
        <v/>
      </c>
      <c r="K197" s="308"/>
      <c r="L197" s="308"/>
      <c r="M197" s="280"/>
      <c r="N197" s="310"/>
      <c r="O197" s="311"/>
      <c r="P197" s="208"/>
      <c r="Q197" s="273">
        <f t="shared" si="50"/>
        <v>0</v>
      </c>
      <c r="R197" s="315"/>
      <c r="S197" s="310"/>
    </row>
    <row r="198" spans="1:19" ht="20.25" customHeight="1">
      <c r="A198" s="354" t="str">
        <f t="shared" si="45"/>
        <v/>
      </c>
      <c r="B198" s="278"/>
      <c r="C198" s="273">
        <f t="shared" si="47"/>
        <v>0</v>
      </c>
      <c r="D198" s="273"/>
      <c r="E198" s="307">
        <f t="shared" si="56"/>
        <v>0</v>
      </c>
      <c r="F198" s="307">
        <f t="shared" si="56"/>
        <v>0</v>
      </c>
      <c r="G198" s="307">
        <f t="shared" si="56"/>
        <v>0</v>
      </c>
      <c r="H198" s="273">
        <f t="shared" si="48"/>
        <v>0</v>
      </c>
      <c r="I198" s="307"/>
      <c r="J198" s="307" t="str">
        <f t="shared" si="49"/>
        <v/>
      </c>
      <c r="K198" s="308"/>
      <c r="L198" s="308"/>
      <c r="M198" s="280"/>
      <c r="N198" s="310"/>
      <c r="O198" s="311"/>
      <c r="P198" s="208"/>
      <c r="Q198" s="273">
        <f t="shared" si="50"/>
        <v>0</v>
      </c>
      <c r="R198" s="315"/>
      <c r="S198" s="310"/>
    </row>
    <row r="199" spans="1:19" ht="20.25" customHeight="1">
      <c r="A199" s="354" t="str">
        <f t="shared" si="45"/>
        <v/>
      </c>
      <c r="B199" s="278"/>
      <c r="C199" s="273">
        <f t="shared" ref="C199:C213" si="57">Q199</f>
        <v>0</v>
      </c>
      <c r="D199" s="273"/>
      <c r="E199" s="307">
        <f t="shared" si="56"/>
        <v>0</v>
      </c>
      <c r="F199" s="307">
        <f t="shared" si="56"/>
        <v>0</v>
      </c>
      <c r="G199" s="307">
        <f t="shared" si="56"/>
        <v>0</v>
      </c>
      <c r="H199" s="273">
        <f t="shared" ref="H199:H213" si="58">SUM(C199:G199)</f>
        <v>0</v>
      </c>
      <c r="I199" s="307"/>
      <c r="J199" s="307" t="str">
        <f t="shared" ref="J199:J213" si="59">IF(I199&lt;&gt;"",H199/I199,"")</f>
        <v/>
      </c>
      <c r="K199" s="308"/>
      <c r="L199" s="308"/>
      <c r="M199" s="279"/>
      <c r="N199" s="310"/>
      <c r="O199" s="311"/>
      <c r="P199" s="208"/>
      <c r="Q199" s="273">
        <f t="shared" ref="Q199:Q213" si="60">ROUND(O199*P199,0)</f>
        <v>0</v>
      </c>
      <c r="R199" s="315"/>
      <c r="S199" s="310"/>
    </row>
    <row r="200" spans="1:19" ht="20.25" customHeight="1">
      <c r="A200" s="354" t="str">
        <f t="shared" si="45"/>
        <v/>
      </c>
      <c r="B200" s="278"/>
      <c r="C200" s="273">
        <f t="shared" si="57"/>
        <v>0</v>
      </c>
      <c r="D200" s="273"/>
      <c r="E200" s="307">
        <f t="shared" si="56"/>
        <v>0</v>
      </c>
      <c r="F200" s="307">
        <f t="shared" si="56"/>
        <v>0</v>
      </c>
      <c r="G200" s="307">
        <f t="shared" si="56"/>
        <v>0</v>
      </c>
      <c r="H200" s="273">
        <f t="shared" si="58"/>
        <v>0</v>
      </c>
      <c r="I200" s="307"/>
      <c r="J200" s="307" t="str">
        <f t="shared" si="59"/>
        <v/>
      </c>
      <c r="K200" s="308"/>
      <c r="L200" s="308"/>
      <c r="M200" s="279"/>
      <c r="N200" s="310"/>
      <c r="O200" s="311"/>
      <c r="P200" s="208"/>
      <c r="Q200" s="273">
        <f t="shared" si="60"/>
        <v>0</v>
      </c>
      <c r="R200" s="315"/>
      <c r="S200" s="310"/>
    </row>
    <row r="201" spans="1:19" ht="20.25" customHeight="1">
      <c r="A201" s="354" t="str">
        <f t="shared" si="45"/>
        <v/>
      </c>
      <c r="B201" s="278"/>
      <c r="C201" s="273">
        <f t="shared" si="57"/>
        <v>0</v>
      </c>
      <c r="D201" s="273"/>
      <c r="E201" s="307">
        <f t="shared" si="56"/>
        <v>0</v>
      </c>
      <c r="F201" s="307">
        <f t="shared" si="56"/>
        <v>0</v>
      </c>
      <c r="G201" s="307">
        <f t="shared" si="56"/>
        <v>0</v>
      </c>
      <c r="H201" s="273">
        <f t="shared" si="58"/>
        <v>0</v>
      </c>
      <c r="I201" s="307"/>
      <c r="J201" s="307" t="str">
        <f t="shared" si="59"/>
        <v/>
      </c>
      <c r="K201" s="308"/>
      <c r="L201" s="308"/>
      <c r="M201" s="279"/>
      <c r="N201" s="310"/>
      <c r="O201" s="311"/>
      <c r="P201" s="208"/>
      <c r="Q201" s="273">
        <f t="shared" si="60"/>
        <v>0</v>
      </c>
      <c r="R201" s="315"/>
      <c r="S201" s="310"/>
    </row>
    <row r="202" spans="1:19" ht="20.25" customHeight="1">
      <c r="A202" s="354" t="str">
        <f t="shared" si="45"/>
        <v/>
      </c>
      <c r="B202" s="278"/>
      <c r="C202" s="273">
        <f t="shared" si="57"/>
        <v>0</v>
      </c>
      <c r="D202" s="273"/>
      <c r="E202" s="307">
        <f t="shared" si="56"/>
        <v>0</v>
      </c>
      <c r="F202" s="307">
        <f t="shared" si="56"/>
        <v>0</v>
      </c>
      <c r="G202" s="307">
        <f t="shared" si="56"/>
        <v>0</v>
      </c>
      <c r="H202" s="273">
        <f t="shared" si="58"/>
        <v>0</v>
      </c>
      <c r="I202" s="307"/>
      <c r="J202" s="307" t="str">
        <f t="shared" si="59"/>
        <v/>
      </c>
      <c r="K202" s="308"/>
      <c r="L202" s="308"/>
      <c r="M202" s="279"/>
      <c r="N202" s="310"/>
      <c r="O202" s="311"/>
      <c r="P202" s="208"/>
      <c r="Q202" s="273">
        <f t="shared" si="60"/>
        <v>0</v>
      </c>
      <c r="R202" s="315"/>
      <c r="S202" s="310"/>
    </row>
    <row r="203" spans="1:19" ht="20.25" customHeight="1">
      <c r="A203" s="354" t="str">
        <f t="shared" si="45"/>
        <v/>
      </c>
      <c r="B203" s="278"/>
      <c r="C203" s="273">
        <f t="shared" si="57"/>
        <v>0</v>
      </c>
      <c r="D203" s="273"/>
      <c r="E203" s="307">
        <f t="shared" si="56"/>
        <v>0</v>
      </c>
      <c r="F203" s="307">
        <f t="shared" si="56"/>
        <v>0</v>
      </c>
      <c r="G203" s="307">
        <f t="shared" si="56"/>
        <v>0</v>
      </c>
      <c r="H203" s="273">
        <f t="shared" si="58"/>
        <v>0</v>
      </c>
      <c r="I203" s="307"/>
      <c r="J203" s="307" t="str">
        <f t="shared" si="59"/>
        <v/>
      </c>
      <c r="K203" s="308"/>
      <c r="L203" s="308"/>
      <c r="M203" s="279"/>
      <c r="N203" s="310"/>
      <c r="O203" s="311"/>
      <c r="P203" s="208"/>
      <c r="Q203" s="273">
        <f t="shared" si="60"/>
        <v>0</v>
      </c>
      <c r="R203" s="315"/>
      <c r="S203" s="310"/>
    </row>
    <row r="204" spans="1:19" ht="20.25" customHeight="1">
      <c r="A204" s="354" t="str">
        <f t="shared" si="45"/>
        <v/>
      </c>
      <c r="B204" s="278"/>
      <c r="C204" s="273">
        <f t="shared" si="57"/>
        <v>0</v>
      </c>
      <c r="D204" s="273"/>
      <c r="E204" s="307">
        <f t="shared" si="56"/>
        <v>0</v>
      </c>
      <c r="F204" s="307">
        <f t="shared" si="56"/>
        <v>0</v>
      </c>
      <c r="G204" s="307">
        <f t="shared" si="56"/>
        <v>0</v>
      </c>
      <c r="H204" s="273">
        <f t="shared" si="58"/>
        <v>0</v>
      </c>
      <c r="I204" s="307"/>
      <c r="J204" s="307" t="str">
        <f t="shared" si="59"/>
        <v/>
      </c>
      <c r="K204" s="308"/>
      <c r="L204" s="308"/>
      <c r="M204" s="279"/>
      <c r="N204" s="310"/>
      <c r="O204" s="311"/>
      <c r="P204" s="208"/>
      <c r="Q204" s="273">
        <f t="shared" si="60"/>
        <v>0</v>
      </c>
      <c r="R204" s="315"/>
      <c r="S204" s="310"/>
    </row>
    <row r="205" spans="1:19" ht="20.25" customHeight="1">
      <c r="A205" s="354" t="str">
        <f t="shared" si="45"/>
        <v/>
      </c>
      <c r="B205" s="278"/>
      <c r="C205" s="273">
        <f t="shared" si="57"/>
        <v>0</v>
      </c>
      <c r="D205" s="273"/>
      <c r="E205" s="307">
        <f t="shared" si="56"/>
        <v>0</v>
      </c>
      <c r="F205" s="307">
        <f t="shared" si="56"/>
        <v>0</v>
      </c>
      <c r="G205" s="307">
        <f t="shared" si="56"/>
        <v>0</v>
      </c>
      <c r="H205" s="273">
        <f t="shared" si="58"/>
        <v>0</v>
      </c>
      <c r="I205" s="307"/>
      <c r="J205" s="307" t="str">
        <f t="shared" si="59"/>
        <v/>
      </c>
      <c r="K205" s="308"/>
      <c r="L205" s="308"/>
      <c r="M205" s="279"/>
      <c r="N205" s="310"/>
      <c r="O205" s="317"/>
      <c r="P205" s="211"/>
      <c r="Q205" s="273">
        <f t="shared" si="60"/>
        <v>0</v>
      </c>
      <c r="R205" s="315"/>
      <c r="S205" s="310"/>
    </row>
    <row r="206" spans="1:19" ht="20.25" customHeight="1">
      <c r="A206" s="354" t="str">
        <f t="shared" si="45"/>
        <v/>
      </c>
      <c r="B206" s="278"/>
      <c r="C206" s="273">
        <f t="shared" si="57"/>
        <v>0</v>
      </c>
      <c r="D206" s="273"/>
      <c r="E206" s="307">
        <f t="shared" si="56"/>
        <v>0</v>
      </c>
      <c r="F206" s="307">
        <f t="shared" si="56"/>
        <v>0</v>
      </c>
      <c r="G206" s="307">
        <f t="shared" si="56"/>
        <v>0</v>
      </c>
      <c r="H206" s="273">
        <f t="shared" si="58"/>
        <v>0</v>
      </c>
      <c r="I206" s="307"/>
      <c r="J206" s="307" t="str">
        <f t="shared" si="59"/>
        <v/>
      </c>
      <c r="K206" s="308"/>
      <c r="L206" s="308"/>
      <c r="M206" s="271"/>
      <c r="N206" s="310"/>
      <c r="O206" s="311"/>
      <c r="P206" s="208"/>
      <c r="Q206" s="273">
        <f t="shared" si="60"/>
        <v>0</v>
      </c>
      <c r="R206" s="315"/>
      <c r="S206" s="310"/>
    </row>
    <row r="207" spans="1:19" ht="20.25" customHeight="1">
      <c r="A207" s="354" t="str">
        <f t="shared" si="45"/>
        <v/>
      </c>
      <c r="B207" s="278"/>
      <c r="C207" s="273">
        <f t="shared" si="57"/>
        <v>0</v>
      </c>
      <c r="D207" s="273"/>
      <c r="E207" s="307">
        <f t="shared" si="56"/>
        <v>0</v>
      </c>
      <c r="F207" s="307">
        <f t="shared" si="56"/>
        <v>0</v>
      </c>
      <c r="G207" s="307">
        <f t="shared" si="56"/>
        <v>0</v>
      </c>
      <c r="H207" s="273">
        <f t="shared" si="58"/>
        <v>0</v>
      </c>
      <c r="I207" s="307"/>
      <c r="J207" s="307" t="str">
        <f t="shared" si="59"/>
        <v/>
      </c>
      <c r="K207" s="308"/>
      <c r="L207" s="308"/>
      <c r="M207" s="279"/>
      <c r="N207" s="310"/>
      <c r="O207" s="311"/>
      <c r="P207" s="208"/>
      <c r="Q207" s="273">
        <f t="shared" si="60"/>
        <v>0</v>
      </c>
      <c r="R207" s="315"/>
      <c r="S207" s="310"/>
    </row>
    <row r="208" spans="1:19" ht="20.25" customHeight="1">
      <c r="A208" s="354" t="str">
        <f t="shared" si="45"/>
        <v/>
      </c>
      <c r="B208" s="278"/>
      <c r="C208" s="273">
        <f t="shared" si="57"/>
        <v>0</v>
      </c>
      <c r="D208" s="273"/>
      <c r="E208" s="307">
        <f t="shared" si="56"/>
        <v>0</v>
      </c>
      <c r="F208" s="307">
        <f t="shared" si="56"/>
        <v>0</v>
      </c>
      <c r="G208" s="307">
        <f t="shared" si="56"/>
        <v>0</v>
      </c>
      <c r="H208" s="273">
        <f t="shared" si="58"/>
        <v>0</v>
      </c>
      <c r="I208" s="307"/>
      <c r="J208" s="307" t="str">
        <f t="shared" si="59"/>
        <v/>
      </c>
      <c r="K208" s="308"/>
      <c r="L208" s="308"/>
      <c r="M208" s="279"/>
      <c r="N208" s="310"/>
      <c r="O208" s="317"/>
      <c r="P208" s="211"/>
      <c r="Q208" s="273">
        <f t="shared" si="60"/>
        <v>0</v>
      </c>
      <c r="R208" s="315"/>
      <c r="S208" s="310"/>
    </row>
    <row r="209" spans="1:19" ht="20.25" customHeight="1">
      <c r="A209" s="354" t="str">
        <f t="shared" si="45"/>
        <v/>
      </c>
      <c r="B209" s="278"/>
      <c r="C209" s="273">
        <f t="shared" si="57"/>
        <v>0</v>
      </c>
      <c r="D209" s="273"/>
      <c r="E209" s="307">
        <f t="shared" si="56"/>
        <v>0</v>
      </c>
      <c r="F209" s="307">
        <f t="shared" si="56"/>
        <v>0</v>
      </c>
      <c r="G209" s="307">
        <f t="shared" si="56"/>
        <v>0</v>
      </c>
      <c r="H209" s="273">
        <f t="shared" si="58"/>
        <v>0</v>
      </c>
      <c r="I209" s="307"/>
      <c r="J209" s="307" t="str">
        <f t="shared" si="59"/>
        <v/>
      </c>
      <c r="K209" s="308"/>
      <c r="L209" s="308"/>
      <c r="M209" s="277"/>
      <c r="N209" s="310"/>
      <c r="O209" s="311"/>
      <c r="P209" s="208"/>
      <c r="Q209" s="273">
        <f t="shared" si="60"/>
        <v>0</v>
      </c>
      <c r="R209" s="315"/>
      <c r="S209" s="310"/>
    </row>
    <row r="210" spans="1:19" ht="20.25" customHeight="1">
      <c r="A210" s="354" t="str">
        <f t="shared" si="45"/>
        <v/>
      </c>
      <c r="B210" s="278"/>
      <c r="C210" s="273">
        <f t="shared" si="57"/>
        <v>0</v>
      </c>
      <c r="D210" s="273"/>
      <c r="E210" s="307">
        <f t="shared" si="56"/>
        <v>0</v>
      </c>
      <c r="F210" s="307">
        <f t="shared" si="56"/>
        <v>0</v>
      </c>
      <c r="G210" s="307">
        <f t="shared" si="56"/>
        <v>0</v>
      </c>
      <c r="H210" s="273">
        <f t="shared" si="58"/>
        <v>0</v>
      </c>
      <c r="I210" s="307"/>
      <c r="J210" s="307" t="str">
        <f t="shared" si="59"/>
        <v/>
      </c>
      <c r="K210" s="308"/>
      <c r="L210" s="308"/>
      <c r="M210" s="279"/>
      <c r="N210" s="310"/>
      <c r="O210" s="311"/>
      <c r="P210" s="208"/>
      <c r="Q210" s="273">
        <f t="shared" si="60"/>
        <v>0</v>
      </c>
      <c r="R210" s="315"/>
      <c r="S210" s="310"/>
    </row>
    <row r="211" spans="1:19" ht="20.25" customHeight="1">
      <c r="A211" s="354" t="str">
        <f t="shared" si="45"/>
        <v/>
      </c>
      <c r="B211" s="278"/>
      <c r="C211" s="273">
        <f t="shared" si="57"/>
        <v>0</v>
      </c>
      <c r="D211" s="273"/>
      <c r="E211" s="307">
        <f t="shared" si="56"/>
        <v>0</v>
      </c>
      <c r="F211" s="307">
        <f t="shared" si="56"/>
        <v>0</v>
      </c>
      <c r="G211" s="307">
        <f t="shared" si="56"/>
        <v>0</v>
      </c>
      <c r="H211" s="273">
        <f t="shared" si="58"/>
        <v>0</v>
      </c>
      <c r="I211" s="307"/>
      <c r="J211" s="307" t="str">
        <f t="shared" si="59"/>
        <v/>
      </c>
      <c r="K211" s="308"/>
      <c r="L211" s="308"/>
      <c r="M211" s="279"/>
      <c r="N211" s="310"/>
      <c r="O211" s="311"/>
      <c r="P211" s="208"/>
      <c r="Q211" s="273">
        <f t="shared" si="60"/>
        <v>0</v>
      </c>
      <c r="R211" s="315"/>
      <c r="S211" s="310"/>
    </row>
    <row r="212" spans="1:19" ht="20.25" customHeight="1">
      <c r="A212" s="354" t="str">
        <f t="shared" si="45"/>
        <v/>
      </c>
      <c r="B212" s="278"/>
      <c r="C212" s="273">
        <f t="shared" si="57"/>
        <v>0</v>
      </c>
      <c r="D212" s="273"/>
      <c r="E212" s="307">
        <f t="shared" si="56"/>
        <v>0</v>
      </c>
      <c r="F212" s="307">
        <f t="shared" si="56"/>
        <v>0</v>
      </c>
      <c r="G212" s="307">
        <f t="shared" si="56"/>
        <v>0</v>
      </c>
      <c r="H212" s="273">
        <f t="shared" si="58"/>
        <v>0</v>
      </c>
      <c r="I212" s="307"/>
      <c r="J212" s="307" t="str">
        <f t="shared" si="59"/>
        <v/>
      </c>
      <c r="K212" s="308"/>
      <c r="L212" s="308"/>
      <c r="M212" s="277"/>
      <c r="N212" s="310"/>
      <c r="O212" s="311"/>
      <c r="P212" s="208"/>
      <c r="Q212" s="273">
        <f t="shared" si="60"/>
        <v>0</v>
      </c>
      <c r="R212" s="315"/>
      <c r="S212" s="310"/>
    </row>
    <row r="213" spans="1:19" ht="20.25" customHeight="1">
      <c r="A213" s="354" t="str">
        <f t="shared" si="45"/>
        <v/>
      </c>
      <c r="B213" s="278"/>
      <c r="C213" s="273">
        <f t="shared" si="57"/>
        <v>0</v>
      </c>
      <c r="D213" s="273"/>
      <c r="E213" s="307">
        <f t="shared" si="56"/>
        <v>0</v>
      </c>
      <c r="F213" s="307">
        <f t="shared" si="56"/>
        <v>0</v>
      </c>
      <c r="G213" s="307">
        <f t="shared" si="56"/>
        <v>0</v>
      </c>
      <c r="H213" s="273">
        <f t="shared" si="58"/>
        <v>0</v>
      </c>
      <c r="I213" s="307"/>
      <c r="J213" s="307" t="str">
        <f t="shared" si="59"/>
        <v/>
      </c>
      <c r="K213" s="308"/>
      <c r="L213" s="308"/>
      <c r="M213" s="279"/>
      <c r="N213" s="310"/>
      <c r="O213" s="311"/>
      <c r="P213" s="208"/>
      <c r="Q213" s="273">
        <f t="shared" si="60"/>
        <v>0</v>
      </c>
      <c r="R213" s="315"/>
      <c r="S213" s="310"/>
    </row>
    <row r="214" spans="1:19" ht="20.25" customHeight="1">
      <c r="A214" s="354"/>
      <c r="B214" s="278"/>
      <c r="C214" s="273"/>
      <c r="D214" s="273"/>
      <c r="E214" s="307"/>
      <c r="F214" s="307"/>
      <c r="G214" s="307"/>
      <c r="H214" s="273"/>
      <c r="I214" s="307"/>
      <c r="J214" s="307"/>
      <c r="K214" s="308"/>
      <c r="L214" s="308"/>
      <c r="M214" s="315"/>
      <c r="N214" s="310"/>
      <c r="O214" s="311"/>
      <c r="P214" s="208"/>
      <c r="Q214" s="273">
        <f>ROUND(O214*P214,0)</f>
        <v>0</v>
      </c>
      <c r="R214" s="315"/>
      <c r="S214" s="310"/>
    </row>
    <row r="215" spans="1:19" ht="20.25" customHeight="1">
      <c r="A215" s="323"/>
      <c r="B215" s="324" t="s">
        <v>222</v>
      </c>
      <c r="C215" s="325">
        <f>SUM(C154:C214)</f>
        <v>0</v>
      </c>
      <c r="D215" s="325">
        <f>SUM(D154:D214)</f>
        <v>0</v>
      </c>
      <c r="E215" s="325"/>
      <c r="F215" s="325"/>
      <c r="G215" s="325"/>
      <c r="H215" s="325">
        <f>SUM(H154:H214)</f>
        <v>0</v>
      </c>
      <c r="I215" s="325">
        <f>ROUND(SUM(I154:I214),0)</f>
        <v>0</v>
      </c>
      <c r="J215" s="325"/>
      <c r="K215" s="308"/>
      <c r="L215" s="308"/>
      <c r="M215" s="326"/>
      <c r="N215" s="327"/>
      <c r="O215" s="346"/>
      <c r="P215" s="352"/>
      <c r="Q215" s="229">
        <f>SUM(Q154:Q214)</f>
        <v>0</v>
      </c>
      <c r="R215" s="229"/>
      <c r="S215" s="229"/>
    </row>
  </sheetData>
  <autoFilter ref="A27:S92"/>
  <sortState ref="A359:AC597">
    <sortCondition ref="S359:S597"/>
  </sortState>
  <dataValidations count="1">
    <dataValidation type="list" allowBlank="1" showInputMessage="1" showErrorMessage="1" sqref="M153 M102 M5 M27 R153 R102 R5 R27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4" t="s">
        <v>223</v>
      </c>
      <c r="H1" s="904"/>
      <c r="I1" s="904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5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5"/>
      <c r="I2" s="905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5"/>
      <c r="H3" s="905"/>
      <c r="I3" s="905"/>
      <c r="J3" s="119"/>
    </row>
    <row r="4" spans="1:11" s="141" customFormat="1" ht="17.25" customHeight="1">
      <c r="A4" s="906" t="s">
        <v>224</v>
      </c>
      <c r="B4" s="906"/>
      <c r="C4" s="906"/>
      <c r="D4" s="906"/>
      <c r="E4" s="906"/>
      <c r="F4" s="906"/>
      <c r="G4" s="906"/>
      <c r="H4" s="906"/>
      <c r="I4" s="906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07" t="s">
        <v>225</v>
      </c>
      <c r="D6" s="907"/>
      <c r="E6" s="908"/>
      <c r="F6" s="908"/>
      <c r="G6" s="908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09" t="s">
        <v>226</v>
      </c>
      <c r="B8" s="910" t="s">
        <v>227</v>
      </c>
      <c r="C8" s="910" t="s">
        <v>228</v>
      </c>
      <c r="D8" s="910"/>
      <c r="E8" s="910"/>
      <c r="F8" s="910"/>
      <c r="G8" s="910"/>
      <c r="H8" s="910"/>
      <c r="I8" s="910"/>
      <c r="J8" s="122"/>
    </row>
    <row r="9" spans="1:11" s="126" customFormat="1" ht="35.25" customHeight="1">
      <c r="A9" s="909"/>
      <c r="B9" s="910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0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03"/>
      <c r="G16" s="903"/>
      <c r="H16" s="903"/>
      <c r="I16" s="903"/>
      <c r="J16" s="143"/>
    </row>
    <row r="17" spans="2:10" s="142" customFormat="1" ht="15">
      <c r="B17" s="129" t="s">
        <v>236</v>
      </c>
      <c r="C17" s="143"/>
      <c r="D17" s="143"/>
      <c r="E17" s="903" t="s">
        <v>12</v>
      </c>
      <c r="F17" s="903"/>
      <c r="G17" s="903"/>
      <c r="H17" s="903"/>
      <c r="I17" s="903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  <c r="S2" s="600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  <c r="S3" s="600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  <c r="S4" s="600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600">
        <f t="shared" ref="J5:J69" si="2">I5*H5-D5*C5</f>
        <v>24850</v>
      </c>
      <c r="K5" s="600">
        <f t="shared" si="0"/>
        <v>0</v>
      </c>
      <c r="L5" s="600"/>
      <c r="S5" s="600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600">
        <f t="shared" si="2"/>
        <v>25300</v>
      </c>
      <c r="K6" s="600">
        <f t="shared" si="0"/>
        <v>0</v>
      </c>
      <c r="L6" s="600"/>
      <c r="S6" s="600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2"/>
        <v>9324000</v>
      </c>
      <c r="K7" s="600"/>
      <c r="L7" s="600"/>
      <c r="S7" s="600">
        <f t="shared" si="1"/>
        <v>310800000</v>
      </c>
    </row>
    <row r="8" spans="1:19" ht="15" hidden="1">
      <c r="C8" s="340">
        <v>300</v>
      </c>
      <c r="D8" s="340">
        <v>7789</v>
      </c>
      <c r="E8" s="574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600">
        <f t="shared" si="2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  <c r="S8" s="600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2"/>
        <v>144210</v>
      </c>
      <c r="K9" s="600"/>
      <c r="L9" s="600"/>
      <c r="S9" s="600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2"/>
        <v>163800</v>
      </c>
      <c r="K10" s="600"/>
      <c r="L10" s="600"/>
      <c r="S10" s="600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600">
        <f t="shared" si="2"/>
        <v>19150</v>
      </c>
      <c r="K11" s="600">
        <f t="shared" si="0"/>
        <v>0</v>
      </c>
      <c r="L11" s="600"/>
      <c r="S11" s="600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600">
        <f t="shared" si="2"/>
        <v>535500</v>
      </c>
      <c r="K12" s="600"/>
      <c r="L12" s="600"/>
      <c r="S12" s="600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600">
        <f t="shared" si="2"/>
        <v>508725</v>
      </c>
      <c r="K13" s="600"/>
      <c r="L13" s="600"/>
      <c r="S13" s="600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600">
        <f t="shared" si="2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  <c r="S14" s="600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600">
        <f t="shared" si="2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  <c r="S15" s="600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2"/>
        <v>2553000</v>
      </c>
      <c r="K16" s="600"/>
      <c r="L16" s="600"/>
      <c r="S16" s="600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2"/>
        <v>2497500</v>
      </c>
      <c r="K17" s="600"/>
      <c r="L17" s="600"/>
      <c r="S17" s="600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600">
        <f t="shared" si="2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  <c r="S18" s="600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600">
        <f t="shared" si="2"/>
        <v>459000</v>
      </c>
      <c r="K19" s="600"/>
      <c r="L19" s="600"/>
      <c r="S19" s="600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600">
        <f t="shared" si="2"/>
        <v>510255</v>
      </c>
      <c r="K20" s="600"/>
      <c r="L20" s="600"/>
      <c r="M20" s="600"/>
      <c r="N20" s="600"/>
      <c r="S20" s="600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  <c r="S21" s="600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600">
        <f t="shared" si="2"/>
        <v>0</v>
      </c>
      <c r="K22" s="600">
        <f t="shared" si="0"/>
        <v>0</v>
      </c>
      <c r="L22" s="600"/>
      <c r="S22" s="600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600">
        <f t="shared" si="2"/>
        <v>0</v>
      </c>
      <c r="K23" s="600">
        <f t="shared" si="0"/>
        <v>0</v>
      </c>
      <c r="L23" s="600"/>
      <c r="S23" s="600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600">
        <f t="shared" si="2"/>
        <v>0</v>
      </c>
      <c r="K24" s="600">
        <f t="shared" si="0"/>
        <v>0</v>
      </c>
      <c r="L24" s="600"/>
      <c r="S24" s="600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600">
        <f t="shared" si="2"/>
        <v>0</v>
      </c>
      <c r="K25" s="600">
        <f t="shared" si="0"/>
        <v>0</v>
      </c>
      <c r="L25" s="600"/>
      <c r="S25" s="600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600">
        <f t="shared" si="2"/>
        <v>0</v>
      </c>
      <c r="K26" s="600">
        <f t="shared" si="0"/>
        <v>0</v>
      </c>
      <c r="L26" s="600"/>
      <c r="S26" s="600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600">
        <f t="shared" si="2"/>
        <v>0</v>
      </c>
      <c r="K27" s="600">
        <f t="shared" si="0"/>
        <v>0</v>
      </c>
      <c r="L27" s="600"/>
      <c r="S27" s="600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600">
        <f t="shared" si="2"/>
        <v>0</v>
      </c>
      <c r="K28" s="600">
        <f t="shared" si="0"/>
        <v>0</v>
      </c>
      <c r="L28" s="600"/>
      <c r="S28" s="600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600">
        <f t="shared" si="2"/>
        <v>0</v>
      </c>
      <c r="K29" s="600">
        <f t="shared" si="0"/>
        <v>0</v>
      </c>
      <c r="L29" s="600"/>
      <c r="S29" s="600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600">
        <f t="shared" si="2"/>
        <v>0</v>
      </c>
      <c r="K30" s="600">
        <f t="shared" si="0"/>
        <v>0</v>
      </c>
      <c r="L30" s="600"/>
      <c r="S30" s="600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600">
        <f t="shared" si="2"/>
        <v>0</v>
      </c>
      <c r="K31" s="600">
        <f t="shared" si="0"/>
        <v>0</v>
      </c>
      <c r="L31" s="600"/>
      <c r="S31" s="600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600">
        <f t="shared" si="2"/>
        <v>0</v>
      </c>
      <c r="K32" s="600">
        <f t="shared" si="0"/>
        <v>0</v>
      </c>
      <c r="L32" s="600"/>
      <c r="S32" s="600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600">
        <f t="shared" si="2"/>
        <v>0</v>
      </c>
      <c r="K33" s="600">
        <f t="shared" si="0"/>
        <v>0</v>
      </c>
      <c r="L33" s="600"/>
      <c r="S33" s="600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600">
        <f t="shared" si="2"/>
        <v>0</v>
      </c>
      <c r="K34" s="600">
        <f t="shared" si="0"/>
        <v>0</v>
      </c>
      <c r="L34" s="600"/>
      <c r="S34" s="600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600">
        <f t="shared" si="2"/>
        <v>0</v>
      </c>
      <c r="K35" s="600">
        <f t="shared" si="0"/>
        <v>0</v>
      </c>
      <c r="L35" s="600"/>
      <c r="S35" s="600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600">
        <f t="shared" si="2"/>
        <v>0</v>
      </c>
      <c r="K36" s="600">
        <f t="shared" si="0"/>
        <v>0</v>
      </c>
      <c r="L36" s="600"/>
      <c r="S36" s="600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600">
        <f t="shared" si="2"/>
        <v>0</v>
      </c>
      <c r="K37" s="600">
        <f t="shared" si="0"/>
        <v>0</v>
      </c>
      <c r="L37" s="600"/>
      <c r="S37" s="600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600">
        <f t="shared" si="2"/>
        <v>0</v>
      </c>
      <c r="K38" s="600">
        <f t="shared" si="0"/>
        <v>0</v>
      </c>
      <c r="L38" s="600"/>
      <c r="S38" s="600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600">
        <f t="shared" si="2"/>
        <v>0</v>
      </c>
      <c r="K39" s="600">
        <f t="shared" si="0"/>
        <v>0</v>
      </c>
      <c r="L39" s="600"/>
      <c r="S39" s="600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600">
        <f t="shared" si="2"/>
        <v>0</v>
      </c>
      <c r="K40" s="600">
        <f t="shared" si="0"/>
        <v>0</v>
      </c>
      <c r="L40" s="600"/>
      <c r="S40" s="600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600">
        <f t="shared" si="2"/>
        <v>0</v>
      </c>
      <c r="K41" s="600">
        <f t="shared" si="0"/>
        <v>0</v>
      </c>
      <c r="L41" s="600"/>
      <c r="S41" s="600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600">
        <f t="shared" si="2"/>
        <v>0</v>
      </c>
      <c r="K42" s="600">
        <f t="shared" si="0"/>
        <v>0</v>
      </c>
      <c r="L42" s="600"/>
      <c r="S42" s="600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600">
        <f t="shared" si="2"/>
        <v>0</v>
      </c>
      <c r="K43" s="600">
        <f t="shared" si="0"/>
        <v>0</v>
      </c>
      <c r="L43" s="600"/>
      <c r="S43" s="600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600">
        <f t="shared" si="2"/>
        <v>0</v>
      </c>
      <c r="K44" s="600">
        <f t="shared" si="0"/>
        <v>0</v>
      </c>
      <c r="L44" s="600"/>
      <c r="S44" s="600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600">
        <f t="shared" si="2"/>
        <v>0</v>
      </c>
      <c r="K45" s="600">
        <f t="shared" si="0"/>
        <v>0</v>
      </c>
      <c r="L45" s="600"/>
      <c r="S45" s="600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600">
        <f t="shared" si="2"/>
        <v>0</v>
      </c>
      <c r="K46" s="600">
        <f t="shared" si="0"/>
        <v>0</v>
      </c>
      <c r="L46" s="600"/>
      <c r="S46" s="600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600">
        <f t="shared" si="2"/>
        <v>0</v>
      </c>
      <c r="K47" s="600">
        <f t="shared" si="0"/>
        <v>0</v>
      </c>
      <c r="L47" s="600"/>
      <c r="S47" s="600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600">
        <f t="shared" si="2"/>
        <v>0</v>
      </c>
      <c r="K48" s="600">
        <f t="shared" si="0"/>
        <v>0</v>
      </c>
      <c r="L48" s="600"/>
      <c r="S48" s="600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600">
        <f t="shared" si="2"/>
        <v>0</v>
      </c>
      <c r="K49" s="600">
        <f t="shared" si="0"/>
        <v>0</v>
      </c>
      <c r="L49" s="600"/>
      <c r="S49" s="600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600">
        <f t="shared" si="2"/>
        <v>0</v>
      </c>
      <c r="K50" s="600">
        <f t="shared" si="0"/>
        <v>0</v>
      </c>
      <c r="L50" s="600"/>
      <c r="S50" s="600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600">
        <f t="shared" si="2"/>
        <v>0</v>
      </c>
      <c r="K51" s="600">
        <f t="shared" si="0"/>
        <v>0</v>
      </c>
      <c r="L51" s="600"/>
      <c r="S51" s="600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600">
        <f t="shared" si="2"/>
        <v>0</v>
      </c>
      <c r="K52" s="600">
        <f t="shared" si="0"/>
        <v>0</v>
      </c>
      <c r="L52" s="600"/>
      <c r="S52" s="600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600">
        <f t="shared" si="2"/>
        <v>0</v>
      </c>
      <c r="K53" s="600">
        <f t="shared" si="0"/>
        <v>0</v>
      </c>
      <c r="L53" s="600"/>
      <c r="S53" s="600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600">
        <f t="shared" si="2"/>
        <v>0</v>
      </c>
      <c r="K54" s="600">
        <f t="shared" si="0"/>
        <v>0</v>
      </c>
      <c r="L54" s="600"/>
      <c r="S54" s="600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600">
        <f t="shared" si="2"/>
        <v>0</v>
      </c>
      <c r="K55" s="600">
        <f t="shared" si="0"/>
        <v>0</v>
      </c>
      <c r="L55" s="600"/>
      <c r="S55" s="600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600">
        <f t="shared" si="2"/>
        <v>0</v>
      </c>
      <c r="K56" s="600">
        <f t="shared" si="0"/>
        <v>0</v>
      </c>
      <c r="L56" s="600"/>
      <c r="S56" s="600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600">
        <f t="shared" si="2"/>
        <v>0</v>
      </c>
      <c r="K57" s="600">
        <f t="shared" si="0"/>
        <v>0</v>
      </c>
      <c r="L57" s="600"/>
      <c r="S57" s="600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600">
        <f t="shared" si="2"/>
        <v>0</v>
      </c>
      <c r="K58" s="600">
        <f t="shared" si="0"/>
        <v>0</v>
      </c>
      <c r="L58" s="600"/>
      <c r="S58" s="600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600">
        <f t="shared" si="2"/>
        <v>0</v>
      </c>
      <c r="K59" s="600">
        <f t="shared" si="0"/>
        <v>0</v>
      </c>
      <c r="L59" s="600"/>
      <c r="S59" s="600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600">
        <f t="shared" si="2"/>
        <v>0</v>
      </c>
      <c r="K60" s="600">
        <f t="shared" si="0"/>
        <v>0</v>
      </c>
      <c r="L60" s="600"/>
      <c r="S60" s="600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600">
        <f t="shared" si="2"/>
        <v>0</v>
      </c>
      <c r="K61" s="600">
        <f t="shared" si="0"/>
        <v>0</v>
      </c>
      <c r="L61" s="600"/>
      <c r="S61" s="600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600">
        <f t="shared" si="2"/>
        <v>0</v>
      </c>
      <c r="K62" s="600">
        <f t="shared" si="0"/>
        <v>0</v>
      </c>
      <c r="L62" s="600"/>
      <c r="S62" s="600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600">
        <f t="shared" si="2"/>
        <v>0</v>
      </c>
      <c r="K63" s="600">
        <f t="shared" si="0"/>
        <v>0</v>
      </c>
      <c r="L63" s="600"/>
      <c r="S63" s="600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600">
        <f t="shared" si="2"/>
        <v>0</v>
      </c>
      <c r="K64" s="600">
        <f t="shared" si="0"/>
        <v>0</v>
      </c>
      <c r="L64" s="600"/>
      <c r="S64" s="600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600">
        <f t="shared" si="2"/>
        <v>0</v>
      </c>
      <c r="K65" s="600">
        <f t="shared" si="0"/>
        <v>0</v>
      </c>
      <c r="L65" s="600"/>
      <c r="S65" s="600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600">
        <f t="shared" si="2"/>
        <v>0</v>
      </c>
      <c r="K66" s="600">
        <f t="shared" si="0"/>
        <v>0</v>
      </c>
      <c r="L66" s="600"/>
      <c r="S66" s="600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600">
        <f t="shared" si="2"/>
        <v>0</v>
      </c>
      <c r="K67" s="600">
        <f t="shared" ref="K67:K95" si="3">IF(OR(C67="",J67&gt;50000),1,0)</f>
        <v>0</v>
      </c>
      <c r="L67" s="600"/>
      <c r="S67" s="600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600">
        <f t="shared" si="2"/>
        <v>0</v>
      </c>
      <c r="K68" s="600">
        <f t="shared" si="3"/>
        <v>0</v>
      </c>
      <c r="L68" s="600"/>
      <c r="S68" s="600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600">
        <f t="shared" si="2"/>
        <v>0</v>
      </c>
      <c r="K69" s="600">
        <f t="shared" si="3"/>
        <v>0</v>
      </c>
      <c r="L69" s="600"/>
      <c r="S69" s="600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600">
        <f t="shared" ref="J70:J95" si="5">I70*H70-D70*C70</f>
        <v>0</v>
      </c>
      <c r="K70" s="600">
        <f t="shared" si="3"/>
        <v>0</v>
      </c>
      <c r="L70" s="600"/>
      <c r="S70" s="600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600">
        <f t="shared" si="5"/>
        <v>0</v>
      </c>
      <c r="K71" s="600">
        <f t="shared" si="3"/>
        <v>0</v>
      </c>
      <c r="L71" s="600"/>
      <c r="S71" s="600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600">
        <f t="shared" si="5"/>
        <v>0</v>
      </c>
      <c r="K72" s="600">
        <f t="shared" si="3"/>
        <v>0</v>
      </c>
      <c r="L72" s="600"/>
      <c r="S72" s="600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600">
        <f t="shared" si="5"/>
        <v>0</v>
      </c>
      <c r="K73" s="600">
        <f t="shared" si="3"/>
        <v>0</v>
      </c>
      <c r="L73" s="600"/>
      <c r="S73" s="600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600">
        <f t="shared" si="5"/>
        <v>0</v>
      </c>
      <c r="K74" s="600">
        <f t="shared" si="3"/>
        <v>0</v>
      </c>
      <c r="L74" s="600"/>
      <c r="S74" s="600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600">
        <f t="shared" si="5"/>
        <v>0</v>
      </c>
      <c r="K75" s="600">
        <f t="shared" si="3"/>
        <v>0</v>
      </c>
      <c r="L75" s="600"/>
      <c r="S75" s="600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600">
        <f t="shared" si="5"/>
        <v>0</v>
      </c>
      <c r="K76" s="600">
        <f t="shared" si="3"/>
        <v>0</v>
      </c>
      <c r="L76" s="600"/>
      <c r="S76" s="600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600">
        <f t="shared" si="5"/>
        <v>0</v>
      </c>
      <c r="K77" s="600">
        <f t="shared" si="3"/>
        <v>0</v>
      </c>
      <c r="L77" s="600"/>
      <c r="S77" s="600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600">
        <f t="shared" si="5"/>
        <v>0</v>
      </c>
      <c r="K78" s="600">
        <f t="shared" si="3"/>
        <v>0</v>
      </c>
      <c r="L78" s="600"/>
      <c r="S78" s="600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600">
        <f t="shared" si="5"/>
        <v>0</v>
      </c>
      <c r="K79" s="600">
        <f t="shared" si="3"/>
        <v>0</v>
      </c>
      <c r="L79" s="600"/>
      <c r="S79" s="600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600">
        <f t="shared" si="5"/>
        <v>0</v>
      </c>
      <c r="K80" s="600">
        <f t="shared" si="3"/>
        <v>0</v>
      </c>
      <c r="L80" s="600"/>
      <c r="S80" s="600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600">
        <f t="shared" si="5"/>
        <v>0</v>
      </c>
      <c r="K81" s="600">
        <f t="shared" si="3"/>
        <v>0</v>
      </c>
      <c r="L81" s="600"/>
      <c r="S81" s="600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600">
        <f t="shared" si="5"/>
        <v>0</v>
      </c>
      <c r="K82" s="600">
        <f t="shared" si="3"/>
        <v>0</v>
      </c>
      <c r="L82" s="600"/>
      <c r="S82" s="600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600">
        <f t="shared" si="5"/>
        <v>0</v>
      </c>
      <c r="K83" s="600">
        <f t="shared" si="3"/>
        <v>0</v>
      </c>
      <c r="L83" s="600"/>
      <c r="S83" s="600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600">
        <f t="shared" si="5"/>
        <v>0</v>
      </c>
      <c r="K84" s="600">
        <f t="shared" si="3"/>
        <v>0</v>
      </c>
      <c r="L84" s="600"/>
      <c r="S84" s="600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600">
        <f t="shared" si="5"/>
        <v>0</v>
      </c>
      <c r="K85" s="600">
        <f t="shared" si="3"/>
        <v>0</v>
      </c>
      <c r="L85" s="600"/>
      <c r="S85" s="600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600">
        <f t="shared" si="5"/>
        <v>0</v>
      </c>
      <c r="K86" s="600">
        <f t="shared" si="3"/>
        <v>0</v>
      </c>
      <c r="L86" s="600"/>
      <c r="S86" s="600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600">
        <f t="shared" si="5"/>
        <v>0</v>
      </c>
      <c r="K87" s="600">
        <f t="shared" si="3"/>
        <v>0</v>
      </c>
      <c r="L87" s="600"/>
      <c r="S87" s="600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600">
        <f t="shared" si="5"/>
        <v>0</v>
      </c>
      <c r="K88" s="600">
        <f t="shared" si="3"/>
        <v>0</v>
      </c>
      <c r="L88" s="600"/>
      <c r="S88" s="600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600">
        <f t="shared" si="5"/>
        <v>0</v>
      </c>
      <c r="K89" s="600">
        <f t="shared" si="3"/>
        <v>0</v>
      </c>
      <c r="L89" s="600"/>
      <c r="S89" s="600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600">
        <f t="shared" si="5"/>
        <v>0</v>
      </c>
      <c r="K90" s="600">
        <f t="shared" si="3"/>
        <v>0</v>
      </c>
      <c r="L90" s="600"/>
      <c r="S90" s="600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600">
        <f t="shared" si="5"/>
        <v>0</v>
      </c>
      <c r="K91" s="600">
        <f t="shared" si="3"/>
        <v>0</v>
      </c>
      <c r="L91" s="600"/>
      <c r="S91" s="600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600">
        <f t="shared" si="5"/>
        <v>405000</v>
      </c>
      <c r="K92" s="600">
        <f t="shared" si="3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  <c r="S92" s="600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600">
        <f t="shared" si="5"/>
        <v>0</v>
      </c>
      <c r="K93" s="600">
        <f t="shared" si="3"/>
        <v>0</v>
      </c>
      <c r="L93" s="600"/>
      <c r="S93" s="600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600">
        <f t="shared" si="5"/>
        <v>0</v>
      </c>
      <c r="K94" s="600">
        <f t="shared" si="3"/>
        <v>0</v>
      </c>
      <c r="L94" s="600"/>
      <c r="S94" s="600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600">
        <f t="shared" si="5"/>
        <v>0</v>
      </c>
      <c r="K95" s="600">
        <f t="shared" si="3"/>
        <v>0</v>
      </c>
      <c r="L95" s="600"/>
      <c r="S95" s="600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4" si="6">IF(J96&gt;50000,1,0)</f>
        <v>1</v>
      </c>
      <c r="L96" s="600"/>
      <c r="M96">
        <f>C96*D96</f>
        <v>39265600</v>
      </c>
      <c r="S96" s="600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600">
        <f t="shared" ref="J97:J146" si="7">I97*H97-D97*C97</f>
        <v>510000</v>
      </c>
      <c r="K97" s="600"/>
      <c r="L97" s="600"/>
      <c r="S97" s="600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600">
        <f t="shared" si="7"/>
        <v>72300</v>
      </c>
      <c r="K98" s="600">
        <f t="shared" si="6"/>
        <v>1</v>
      </c>
      <c r="L98" s="600"/>
      <c r="M98">
        <f>C98*D98</f>
        <v>2336700</v>
      </c>
      <c r="S98" s="600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600">
        <f t="shared" si="7"/>
        <v>218400</v>
      </c>
      <c r="K99" s="600">
        <f t="shared" si="6"/>
        <v>1</v>
      </c>
      <c r="L99" s="600"/>
      <c r="M99">
        <f>C99*D99</f>
        <v>7061600</v>
      </c>
      <c r="S99" s="600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600">
        <f t="shared" si="7"/>
        <v>484500</v>
      </c>
      <c r="K100" s="600"/>
      <c r="L100" s="600"/>
      <c r="S100" s="600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600">
        <f t="shared" si="7"/>
        <v>145600</v>
      </c>
      <c r="K101" s="600"/>
      <c r="L101" s="600"/>
      <c r="S101" s="600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600">
        <f t="shared" si="7"/>
        <v>152805</v>
      </c>
      <c r="K102" s="600"/>
      <c r="L102" s="600"/>
      <c r="M102" s="600"/>
      <c r="N102" s="600"/>
      <c r="S102" s="600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600">
        <f t="shared" si="7"/>
        <v>61869</v>
      </c>
      <c r="K103" s="600"/>
      <c r="L103" s="600"/>
      <c r="S103" s="600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600">
        <f t="shared" si="7"/>
        <v>262500</v>
      </c>
      <c r="K104" s="600"/>
      <c r="L104" s="600"/>
      <c r="S104" s="600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600">
        <f t="shared" si="7"/>
        <v>240000</v>
      </c>
      <c r="K105" s="600"/>
      <c r="L105" s="600"/>
      <c r="S105" s="600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600">
        <f t="shared" si="7"/>
        <v>459000</v>
      </c>
      <c r="K106" s="600"/>
      <c r="L106" s="600"/>
      <c r="S106" s="600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600">
        <f t="shared" si="7"/>
        <v>334845</v>
      </c>
      <c r="K107" s="600"/>
      <c r="L107" s="600"/>
      <c r="S107" s="600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600">
        <f>I108*H108-D108*C108</f>
        <v>262500</v>
      </c>
      <c r="K108" s="600">
        <f>IF(J108&gt;50000,1,0)</f>
        <v>1</v>
      </c>
      <c r="L108" s="600"/>
      <c r="M108">
        <f>C108*D108</f>
        <v>4987500</v>
      </c>
      <c r="N108" s="600"/>
      <c r="O108" s="600"/>
      <c r="S108" s="600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600">
        <f t="shared" si="7"/>
        <v>312800</v>
      </c>
      <c r="K109" s="600">
        <f t="shared" si="6"/>
        <v>1</v>
      </c>
      <c r="L109" s="600"/>
      <c r="M109">
        <f>C109*D109</f>
        <v>29437200</v>
      </c>
      <c r="N109" s="600"/>
      <c r="O109" s="600"/>
      <c r="S109" s="600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600">
        <f>I110*H110-D110*C110</f>
        <v>29750000</v>
      </c>
      <c r="K110" s="600">
        <f>IF(J110&gt;50000,1,0)</f>
        <v>1</v>
      </c>
      <c r="L110" s="600"/>
      <c r="M110">
        <f>C110*D110</f>
        <v>0</v>
      </c>
      <c r="N110" s="600"/>
      <c r="O110" s="600"/>
      <c r="S110" s="600">
        <f t="shared" si="4"/>
        <v>29750000</v>
      </c>
    </row>
    <row r="111" spans="3:19" ht="15" hidden="1">
      <c r="C111" s="607">
        <v>518</v>
      </c>
      <c r="D111" s="607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600">
        <f>I111*H111-D111*C111</f>
        <v>701844</v>
      </c>
      <c r="K111" s="600">
        <f>IF(J111&gt;50000,1,0)</f>
        <v>1</v>
      </c>
      <c r="L111" s="600"/>
      <c r="M111">
        <f>C111*D111</f>
        <v>16133156</v>
      </c>
      <c r="N111" s="600"/>
      <c r="O111" s="600"/>
      <c r="S111" s="600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600">
        <f t="shared" si="7"/>
        <v>1726605</v>
      </c>
      <c r="K112" s="600"/>
      <c r="L112" s="600"/>
      <c r="M112" s="600"/>
      <c r="N112" s="600"/>
      <c r="O112" s="600"/>
      <c r="S112" s="600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600">
        <f t="shared" si="7"/>
        <v>2109000</v>
      </c>
      <c r="K113" s="600"/>
      <c r="L113" s="600"/>
      <c r="S113" s="600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600">
        <f t="shared" si="7"/>
        <v>57800</v>
      </c>
      <c r="K114" s="600"/>
      <c r="L114" s="600"/>
      <c r="S114" s="600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600">
        <f t="shared" si="7"/>
        <v>7560</v>
      </c>
      <c r="K115" s="600">
        <f t="shared" si="6"/>
        <v>0</v>
      </c>
      <c r="L115" s="600"/>
      <c r="M115" s="600"/>
      <c r="N115" s="600"/>
      <c r="O115" s="600"/>
      <c r="S115" s="600">
        <f t="shared" si="4"/>
        <v>378000</v>
      </c>
    </row>
    <row r="116" spans="3:19" ht="15" hidden="1">
      <c r="C116" s="621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600">
        <f t="shared" si="7"/>
        <v>338520</v>
      </c>
      <c r="K116" s="600">
        <f t="shared" si="6"/>
        <v>1</v>
      </c>
      <c r="L116" s="600"/>
      <c r="M116">
        <f>C116*D116</f>
        <v>10945480</v>
      </c>
      <c r="N116" s="600"/>
      <c r="O116" s="600"/>
      <c r="S116" s="600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600">
        <f t="shared" si="7"/>
        <v>31680</v>
      </c>
      <c r="K117" s="600">
        <f t="shared" si="6"/>
        <v>0</v>
      </c>
      <c r="L117" s="600"/>
      <c r="S117" s="600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600">
        <f t="shared" si="7"/>
        <v>19752</v>
      </c>
      <c r="K118" s="600">
        <f t="shared" si="6"/>
        <v>0</v>
      </c>
      <c r="L118" s="600"/>
      <c r="M118" s="600"/>
      <c r="N118" s="600"/>
      <c r="O118" s="600"/>
      <c r="S118" s="600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600">
        <f t="shared" si="7"/>
        <v>23640</v>
      </c>
      <c r="K119" s="600">
        <f t="shared" si="6"/>
        <v>0</v>
      </c>
      <c r="L119" s="600"/>
      <c r="M119" s="600"/>
      <c r="N119" s="600"/>
      <c r="O119" s="600"/>
      <c r="S119" s="600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600">
        <f t="shared" si="7"/>
        <v>8064</v>
      </c>
      <c r="K120" s="600">
        <f t="shared" si="6"/>
        <v>0</v>
      </c>
      <c r="L120" s="600"/>
      <c r="M120" s="600"/>
      <c r="N120" s="600"/>
      <c r="O120" s="600"/>
      <c r="S120" s="600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600">
        <f t="shared" si="7"/>
        <v>18720</v>
      </c>
      <c r="K121" s="600">
        <f t="shared" si="6"/>
        <v>0</v>
      </c>
      <c r="L121" s="600"/>
      <c r="M121" s="600"/>
      <c r="N121" s="600"/>
      <c r="O121" s="600"/>
      <c r="S121" s="600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600">
        <f t="shared" si="7"/>
        <v>20412</v>
      </c>
      <c r="K122" s="600">
        <f t="shared" si="6"/>
        <v>0</v>
      </c>
      <c r="L122" s="600"/>
      <c r="M122" s="600"/>
      <c r="N122" s="600"/>
      <c r="O122" s="600"/>
      <c r="S122" s="600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600">
        <f t="shared" si="7"/>
        <v>12320</v>
      </c>
      <c r="K123" s="600">
        <f t="shared" si="6"/>
        <v>0</v>
      </c>
      <c r="L123" s="600"/>
      <c r="M123" s="600"/>
      <c r="N123" s="600"/>
      <c r="O123" s="600"/>
      <c r="S123" s="600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600">
        <f t="shared" si="7"/>
        <v>23616</v>
      </c>
      <c r="K124" s="600">
        <f t="shared" si="6"/>
        <v>0</v>
      </c>
      <c r="L124" s="600"/>
      <c r="M124" s="600"/>
      <c r="N124" s="600"/>
      <c r="O124" s="600"/>
      <c r="S124" s="600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600">
        <f t="shared" si="7"/>
        <v>16050</v>
      </c>
      <c r="K125" s="600">
        <f t="shared" si="6"/>
        <v>0</v>
      </c>
      <c r="L125" s="600"/>
      <c r="M125" s="600"/>
      <c r="N125" s="600"/>
      <c r="O125" s="600"/>
      <c r="S125" s="600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600">
        <f t="shared" si="7"/>
        <v>24102</v>
      </c>
      <c r="K126" s="600">
        <f t="shared" si="6"/>
        <v>0</v>
      </c>
      <c r="L126" s="600"/>
      <c r="M126" s="600"/>
      <c r="N126" s="600"/>
      <c r="O126" s="600"/>
      <c r="S126" s="600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600">
        <f t="shared" si="7"/>
        <v>33200</v>
      </c>
      <c r="K127" s="600">
        <f t="shared" si="6"/>
        <v>0</v>
      </c>
      <c r="L127" s="600"/>
      <c r="M127" s="600"/>
      <c r="N127" s="600"/>
      <c r="O127" s="600"/>
      <c r="S127" s="600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600">
        <f t="shared" si="7"/>
        <v>233064</v>
      </c>
      <c r="K128" s="600">
        <f t="shared" si="6"/>
        <v>1</v>
      </c>
      <c r="L128" s="600"/>
      <c r="M128">
        <f>C128*D128</f>
        <v>11424348</v>
      </c>
      <c r="N128" s="600"/>
      <c r="O128" s="600"/>
      <c r="S128" s="600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600">
        <f t="shared" si="7"/>
        <v>30771</v>
      </c>
      <c r="K129" s="600">
        <f t="shared" si="6"/>
        <v>0</v>
      </c>
      <c r="L129" s="600"/>
      <c r="M129" s="600"/>
      <c r="N129" s="600"/>
      <c r="O129" s="600"/>
      <c r="S129" s="600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600">
        <f t="shared" si="7"/>
        <v>4980</v>
      </c>
      <c r="K130" s="600">
        <f t="shared" si="6"/>
        <v>0</v>
      </c>
      <c r="L130" s="600"/>
      <c r="M130" s="600"/>
      <c r="N130" s="600"/>
      <c r="O130" s="600"/>
      <c r="S130" s="600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600">
        <f t="shared" si="7"/>
        <v>58608</v>
      </c>
      <c r="K131" s="600"/>
      <c r="L131" s="600"/>
      <c r="M131" s="600"/>
      <c r="N131" s="600"/>
      <c r="O131" s="600"/>
      <c r="S131" s="600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600">
        <f t="shared" si="7"/>
        <v>2599305</v>
      </c>
      <c r="K132" s="600">
        <f t="shared" si="6"/>
        <v>1</v>
      </c>
      <c r="L132" s="600"/>
      <c r="M132">
        <f>C132*D132</f>
        <v>1261020</v>
      </c>
      <c r="N132" s="600"/>
      <c r="O132" s="600"/>
      <c r="S132" s="600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600">
        <f t="shared" si="7"/>
        <v>16116</v>
      </c>
      <c r="K133" s="600">
        <f t="shared" si="6"/>
        <v>0</v>
      </c>
      <c r="L133" s="600"/>
      <c r="M133" s="600"/>
      <c r="N133" s="600"/>
      <c r="O133" s="600"/>
      <c r="S133" s="600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600">
        <f t="shared" si="7"/>
        <v>41895</v>
      </c>
      <c r="K134" s="600">
        <f t="shared" si="6"/>
        <v>0</v>
      </c>
      <c r="L134" s="600"/>
      <c r="M134" s="600"/>
      <c r="N134" s="600"/>
      <c r="O134" s="600"/>
      <c r="S134" s="600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600">
        <f t="shared" si="7"/>
        <v>53900</v>
      </c>
      <c r="K135" s="600"/>
      <c r="L135" s="600"/>
      <c r="M135" s="600"/>
      <c r="N135" s="600"/>
      <c r="O135" s="600"/>
      <c r="S135" s="600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600">
        <f t="shared" si="7"/>
        <v>10944</v>
      </c>
      <c r="K136" s="600">
        <f t="shared" ref="K136:K146" si="9">IF(J136&gt;50000,1,0)</f>
        <v>0</v>
      </c>
      <c r="L136" s="600"/>
      <c r="M136" s="600"/>
      <c r="N136" s="600"/>
      <c r="O136" s="600"/>
      <c r="S136" s="600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600">
        <f t="shared" si="7"/>
        <v>57276</v>
      </c>
      <c r="K137" s="600"/>
      <c r="L137" s="600"/>
      <c r="M137" s="600"/>
      <c r="N137" s="600"/>
      <c r="O137" s="600"/>
      <c r="S137" s="600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600">
        <f t="shared" si="7"/>
        <v>16916</v>
      </c>
      <c r="K138" s="600">
        <f t="shared" si="9"/>
        <v>0</v>
      </c>
      <c r="L138" s="600"/>
      <c r="M138" s="651">
        <f>I138*98%</f>
        <v>210368.76</v>
      </c>
      <c r="N138" s="600"/>
      <c r="O138" s="600"/>
      <c r="S138" s="600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600">
        <f t="shared" si="7"/>
        <v>64900</v>
      </c>
      <c r="K139" s="600">
        <f t="shared" si="9"/>
        <v>1</v>
      </c>
      <c r="L139" s="600"/>
      <c r="M139">
        <f>C139*D139</f>
        <v>3184100</v>
      </c>
      <c r="S139" s="600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600">
        <f t="shared" si="7"/>
        <v>7200</v>
      </c>
      <c r="K140" s="600">
        <f t="shared" si="9"/>
        <v>0</v>
      </c>
      <c r="L140" s="600"/>
      <c r="M140" s="600"/>
      <c r="N140" s="600"/>
      <c r="O140" s="600"/>
      <c r="S140" s="600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600">
        <f t="shared" si="7"/>
        <v>18180</v>
      </c>
      <c r="K141" s="600">
        <f t="shared" si="9"/>
        <v>0</v>
      </c>
      <c r="L141" s="600"/>
      <c r="M141" s="600"/>
      <c r="N141" s="600"/>
      <c r="O141" s="600"/>
      <c r="S141" s="600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600">
        <f t="shared" si="7"/>
        <v>21480</v>
      </c>
      <c r="K142" s="600">
        <f t="shared" si="9"/>
        <v>0</v>
      </c>
      <c r="L142" s="600"/>
      <c r="M142" s="600"/>
      <c r="N142" s="600"/>
      <c r="O142" s="600"/>
      <c r="S142" s="600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600">
        <f t="shared" si="7"/>
        <v>25704</v>
      </c>
      <c r="K143" s="600">
        <f t="shared" si="9"/>
        <v>0</v>
      </c>
      <c r="L143" s="600"/>
      <c r="M143" s="600"/>
      <c r="N143" s="600"/>
      <c r="O143" s="600"/>
      <c r="S143" s="600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600">
        <f t="shared" si="7"/>
        <v>8520</v>
      </c>
      <c r="K144" s="600">
        <f t="shared" si="9"/>
        <v>0</v>
      </c>
      <c r="L144" s="600"/>
      <c r="M144" s="600"/>
      <c r="N144" s="600"/>
      <c r="O144" s="600"/>
      <c r="S144" s="600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600">
        <f t="shared" si="7"/>
        <v>22872</v>
      </c>
      <c r="K145" s="600">
        <f t="shared" si="9"/>
        <v>0</v>
      </c>
      <c r="L145" s="600"/>
      <c r="M145" s="600"/>
      <c r="N145" s="600"/>
      <c r="O145" s="600"/>
      <c r="S145" s="600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600">
        <f t="shared" si="7"/>
        <v>60000</v>
      </c>
      <c r="K146" s="600">
        <f t="shared" si="9"/>
        <v>1</v>
      </c>
      <c r="L146" s="600"/>
      <c r="M146">
        <f>C146*D146</f>
        <v>1940000</v>
      </c>
      <c r="N146" s="600"/>
      <c r="O146" s="600"/>
      <c r="S146" s="600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600">
        <f t="shared" ref="J147:J211" si="10">I147*H147-D147*C147</f>
        <v>357000</v>
      </c>
      <c r="K147" s="600">
        <f t="shared" ref="K147:K211" si="11">IF(J147&gt;50000,1,0)</f>
        <v>1</v>
      </c>
      <c r="L147" s="600"/>
      <c r="S147" s="600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600">
        <f t="shared" si="10"/>
        <v>4200000</v>
      </c>
      <c r="K148" s="600">
        <f t="shared" si="11"/>
        <v>1</v>
      </c>
      <c r="L148" s="600"/>
      <c r="S148" s="600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600">
        <f t="shared" si="10"/>
        <v>33726</v>
      </c>
      <c r="K149" s="600">
        <f t="shared" si="11"/>
        <v>0</v>
      </c>
      <c r="S149" s="600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600">
        <f t="shared" si="10"/>
        <v>874000</v>
      </c>
      <c r="K150" s="600">
        <f>IF(J150&gt;100000,1,0)</f>
        <v>1</v>
      </c>
      <c r="S150" s="600">
        <f t="shared" si="8"/>
        <v>43700000</v>
      </c>
      <c r="T150" s="600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600">
        <f t="shared" si="10"/>
        <v>161150</v>
      </c>
      <c r="K151" s="600">
        <v>0</v>
      </c>
      <c r="S151" s="600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600">
        <f t="shared" si="10"/>
        <v>338470</v>
      </c>
      <c r="K152" s="600">
        <v>0</v>
      </c>
      <c r="S152" s="600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600">
        <f t="shared" si="10"/>
        <v>95040</v>
      </c>
      <c r="K153" s="600">
        <f t="shared" ref="K153:K156" si="12">IF(J153&gt;100000,1,0)</f>
        <v>0</v>
      </c>
      <c r="S153" s="600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600">
        <f t="shared" si="10"/>
        <v>321300</v>
      </c>
      <c r="K154" s="600">
        <v>0</v>
      </c>
      <c r="S154" s="600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600">
        <f t="shared" si="10"/>
        <v>88163.879999999888</v>
      </c>
      <c r="K155" s="600">
        <f t="shared" si="12"/>
        <v>0</v>
      </c>
      <c r="S155" s="600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600">
        <f t="shared" si="10"/>
        <v>85068</v>
      </c>
      <c r="K156" s="600">
        <f t="shared" si="12"/>
        <v>0</v>
      </c>
      <c r="S156" s="600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600">
        <f t="shared" si="10"/>
        <v>0</v>
      </c>
      <c r="K157" s="600">
        <f t="shared" si="11"/>
        <v>0</v>
      </c>
      <c r="S157" s="600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600">
        <f t="shared" si="10"/>
        <v>2035000</v>
      </c>
      <c r="K158" s="600">
        <f>IF(J158&gt;100000,1,0)</f>
        <v>1</v>
      </c>
      <c r="S158" s="600">
        <f t="shared" si="8"/>
        <v>2035000</v>
      </c>
      <c r="T158" s="600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600">
        <f t="shared" si="10"/>
        <v>50000</v>
      </c>
      <c r="K159" s="600">
        <f t="shared" si="11"/>
        <v>0</v>
      </c>
      <c r="S159" s="600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600">
        <f t="shared" si="10"/>
        <v>10521555</v>
      </c>
      <c r="K160" s="600">
        <f t="shared" ref="K160:K170" si="13">IF(J160&gt;100000,1,0)</f>
        <v>1</v>
      </c>
      <c r="S160" s="600">
        <f t="shared" si="8"/>
        <v>10521555</v>
      </c>
      <c r="T160" s="600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600">
        <f t="shared" si="10"/>
        <v>538775</v>
      </c>
      <c r="K161" s="600">
        <f t="shared" si="13"/>
        <v>1</v>
      </c>
      <c r="S161" s="600">
        <f t="shared" si="8"/>
        <v>538775</v>
      </c>
      <c r="T161" s="600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600">
        <f t="shared" si="10"/>
        <v>348500</v>
      </c>
      <c r="K162" s="600">
        <v>0</v>
      </c>
      <c r="S162" s="600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600">
        <f t="shared" si="10"/>
        <v>1190000</v>
      </c>
      <c r="K163" s="600">
        <f t="shared" si="13"/>
        <v>1</v>
      </c>
      <c r="S163" s="600">
        <f t="shared" si="8"/>
        <v>59500000</v>
      </c>
      <c r="T163" s="600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600">
        <f t="shared" si="10"/>
        <v>975000</v>
      </c>
      <c r="K164" s="600">
        <f t="shared" si="13"/>
        <v>1</v>
      </c>
      <c r="S164" s="600">
        <f t="shared" si="8"/>
        <v>48750000</v>
      </c>
      <c r="T164" s="600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600">
        <f t="shared" si="10"/>
        <v>1702000</v>
      </c>
      <c r="K165" s="600">
        <v>0</v>
      </c>
      <c r="S165" s="600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600">
        <f t="shared" si="10"/>
        <v>1665000</v>
      </c>
      <c r="K166" s="600">
        <v>0</v>
      </c>
      <c r="S166" s="600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600">
        <f t="shared" si="10"/>
        <v>1950000</v>
      </c>
      <c r="K167" s="600">
        <f t="shared" si="13"/>
        <v>1</v>
      </c>
      <c r="S167" s="600">
        <f t="shared" si="8"/>
        <v>1950000</v>
      </c>
      <c r="T167" s="600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600">
        <f t="shared" si="10"/>
        <v>675000</v>
      </c>
      <c r="K168" s="600">
        <f t="shared" si="13"/>
        <v>1</v>
      </c>
      <c r="S168" s="600">
        <f t="shared" si="8"/>
        <v>675000</v>
      </c>
      <c r="T168" s="600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600">
        <f t="shared" si="10"/>
        <v>7920000</v>
      </c>
      <c r="K169" s="600">
        <f t="shared" si="13"/>
        <v>1</v>
      </c>
      <c r="S169" s="600">
        <f t="shared" si="8"/>
        <v>7920000</v>
      </c>
      <c r="T169" s="600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600">
        <f t="shared" si="10"/>
        <v>5200000</v>
      </c>
      <c r="K170" s="600">
        <f t="shared" si="13"/>
        <v>1</v>
      </c>
      <c r="S170" s="600">
        <f t="shared" si="8"/>
        <v>5200000</v>
      </c>
      <c r="T170" s="600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600">
        <f t="shared" si="10"/>
        <v>50000</v>
      </c>
      <c r="K171" s="600">
        <f t="shared" si="11"/>
        <v>0</v>
      </c>
      <c r="S171" s="600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600">
        <f t="shared" si="10"/>
        <v>904989.20000000019</v>
      </c>
      <c r="K172" s="600">
        <f>IF(J172&gt;100000,1,0)</f>
        <v>1</v>
      </c>
      <c r="S172" s="600">
        <f t="shared" si="8"/>
        <v>5239000</v>
      </c>
      <c r="T172" s="600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600">
        <f t="shared" si="10"/>
        <v>31000</v>
      </c>
      <c r="K173" s="600">
        <f t="shared" si="11"/>
        <v>0</v>
      </c>
      <c r="S173" s="600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600">
        <f t="shared" si="10"/>
        <v>300000</v>
      </c>
      <c r="K174" s="600">
        <f>IF(J174&gt;100000,1,0)</f>
        <v>1</v>
      </c>
      <c r="S174" s="600">
        <f t="shared" si="8"/>
        <v>15000000</v>
      </c>
      <c r="T174" s="600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600">
        <f t="shared" si="10"/>
        <v>28830</v>
      </c>
      <c r="K175" s="600">
        <f t="shared" si="11"/>
        <v>0</v>
      </c>
      <c r="S175" s="600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600">
        <f t="shared" si="10"/>
        <v>17362.000000000116</v>
      </c>
      <c r="K176" s="600">
        <f t="shared" si="11"/>
        <v>0</v>
      </c>
      <c r="S176" s="600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600">
        <f t="shared" si="10"/>
        <v>13648</v>
      </c>
      <c r="K177" s="600">
        <f t="shared" si="11"/>
        <v>0</v>
      </c>
      <c r="S177" s="600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600">
        <f t="shared" si="10"/>
        <v>8112</v>
      </c>
      <c r="K178" s="600">
        <f t="shared" si="11"/>
        <v>0</v>
      </c>
      <c r="S178" s="600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600">
        <f t="shared" si="10"/>
        <v>28348</v>
      </c>
      <c r="K179" s="600">
        <f t="shared" si="11"/>
        <v>0</v>
      </c>
      <c r="S179" s="600">
        <f t="shared" si="8"/>
        <v>1417400</v>
      </c>
    </row>
    <row r="180" spans="3:20" ht="15" hidden="1">
      <c r="C180" s="670">
        <v>76</v>
      </c>
      <c r="D180" s="671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600">
        <f t="shared" si="10"/>
        <v>29792</v>
      </c>
      <c r="K180" s="600">
        <f t="shared" si="11"/>
        <v>0</v>
      </c>
      <c r="S180" s="600">
        <f t="shared" si="8"/>
        <v>1490056</v>
      </c>
    </row>
    <row r="181" spans="3:20" ht="15" hidden="1">
      <c r="C181" s="340">
        <v>40</v>
      </c>
      <c r="D181" s="672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600">
        <f t="shared" si="10"/>
        <v>55720</v>
      </c>
      <c r="K181" s="600">
        <f>IF(J181&gt;100000,1,0)</f>
        <v>0</v>
      </c>
      <c r="S181" s="600">
        <f t="shared" si="8"/>
        <v>2786160</v>
      </c>
    </row>
    <row r="182" spans="3:20" ht="15" hidden="1">
      <c r="C182" s="340">
        <v>14</v>
      </c>
      <c r="D182" s="672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600">
        <f t="shared" si="10"/>
        <v>25970</v>
      </c>
      <c r="K182" s="600">
        <f t="shared" si="11"/>
        <v>0</v>
      </c>
      <c r="S182" s="600">
        <f t="shared" si="8"/>
        <v>1298304</v>
      </c>
    </row>
    <row r="183" spans="3:20" ht="15" hidden="1">
      <c r="C183" s="340">
        <v>94</v>
      </c>
      <c r="D183" s="672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600">
        <f t="shared" si="10"/>
        <v>56964</v>
      </c>
      <c r="K183" s="600">
        <f>IF(J183&gt;100000,1,0)</f>
        <v>0</v>
      </c>
      <c r="S183" s="600">
        <f t="shared" si="8"/>
        <v>2846132</v>
      </c>
    </row>
    <row r="184" spans="3:20" ht="15" hidden="1">
      <c r="C184" s="340">
        <v>24</v>
      </c>
      <c r="D184" s="672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600">
        <f t="shared" si="10"/>
        <v>62352</v>
      </c>
      <c r="K184" s="600">
        <f>IF(J184&gt;100000,1,0)</f>
        <v>0</v>
      </c>
      <c r="S184" s="600">
        <f t="shared" si="8"/>
        <v>3117672</v>
      </c>
    </row>
    <row r="185" spans="3:20" ht="15" hidden="1">
      <c r="C185" s="340">
        <v>10</v>
      </c>
      <c r="D185" s="672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600">
        <f t="shared" si="10"/>
        <v>5910</v>
      </c>
      <c r="K185" s="600">
        <f t="shared" si="11"/>
        <v>0</v>
      </c>
      <c r="S185" s="600">
        <f t="shared" si="8"/>
        <v>295660</v>
      </c>
    </row>
    <row r="186" spans="3:20" ht="15" hidden="1">
      <c r="C186" s="340">
        <v>6</v>
      </c>
      <c r="D186" s="672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600">
        <f>I186*H186-D186*C186</f>
        <v>1764</v>
      </c>
      <c r="K186" s="600">
        <f>IF(J186&gt;50000,1,0)</f>
        <v>0</v>
      </c>
      <c r="S186" s="600">
        <f t="shared" si="8"/>
        <v>88332</v>
      </c>
    </row>
    <row r="187" spans="3:20" ht="15" hidden="1">
      <c r="C187" s="340">
        <v>36</v>
      </c>
      <c r="D187" s="672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600">
        <f t="shared" si="10"/>
        <v>10584</v>
      </c>
      <c r="K187" s="600">
        <f t="shared" si="11"/>
        <v>0</v>
      </c>
      <c r="S187" s="600">
        <f t="shared" si="8"/>
        <v>529992</v>
      </c>
    </row>
    <row r="188" spans="3:20" ht="15" hidden="1">
      <c r="C188" s="340">
        <v>3</v>
      </c>
      <c r="D188" s="672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600">
        <f t="shared" si="10"/>
        <v>3744</v>
      </c>
      <c r="K188" s="600">
        <f t="shared" si="11"/>
        <v>0</v>
      </c>
      <c r="S188" s="600">
        <f t="shared" si="8"/>
        <v>187224</v>
      </c>
    </row>
    <row r="189" spans="3:20" ht="15" hidden="1">
      <c r="C189" s="340">
        <v>12</v>
      </c>
      <c r="D189" s="672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600">
        <f t="shared" si="10"/>
        <v>23772</v>
      </c>
      <c r="K189" s="600">
        <f t="shared" si="11"/>
        <v>0</v>
      </c>
      <c r="S189" s="600">
        <f t="shared" si="8"/>
        <v>1188444</v>
      </c>
    </row>
    <row r="190" spans="3:20" ht="15" hidden="1">
      <c r="C190" s="340">
        <v>12</v>
      </c>
      <c r="D190" s="672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600">
        <f t="shared" si="10"/>
        <v>13440</v>
      </c>
      <c r="K190" s="600">
        <f t="shared" si="11"/>
        <v>0</v>
      </c>
      <c r="S190" s="600">
        <f t="shared" si="8"/>
        <v>672084</v>
      </c>
    </row>
    <row r="191" spans="3:20" ht="15" hidden="1">
      <c r="C191" s="340">
        <v>24</v>
      </c>
      <c r="D191" s="672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600">
        <f t="shared" si="10"/>
        <v>17040</v>
      </c>
      <c r="K191" s="600">
        <f t="shared" si="11"/>
        <v>0</v>
      </c>
      <c r="S191" s="600">
        <f t="shared" si="8"/>
        <v>852264</v>
      </c>
    </row>
    <row r="192" spans="3:20" ht="15">
      <c r="C192" s="340">
        <v>87</v>
      </c>
      <c r="D192" s="672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600">
        <f t="shared" si="10"/>
        <v>126063</v>
      </c>
      <c r="K192" s="600">
        <f>IF(J192&gt;100000,1,0)</f>
        <v>1</v>
      </c>
      <c r="S192" s="600">
        <f t="shared" si="8"/>
        <v>6304107</v>
      </c>
      <c r="T192" s="600">
        <f>ROUND(C192*D192,0)</f>
        <v>6178044</v>
      </c>
    </row>
    <row r="193" spans="3:19" ht="15" hidden="1">
      <c r="C193" s="340">
        <v>8</v>
      </c>
      <c r="D193" s="672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600">
        <f t="shared" si="10"/>
        <v>37128</v>
      </c>
      <c r="K193" s="600">
        <f t="shared" si="11"/>
        <v>0</v>
      </c>
      <c r="S193" s="600">
        <f t="shared" si="8"/>
        <v>1856400</v>
      </c>
    </row>
    <row r="194" spans="3:19" ht="15" hidden="1">
      <c r="C194" s="340">
        <v>13</v>
      </c>
      <c r="D194" s="672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600">
        <f t="shared" si="10"/>
        <v>40937</v>
      </c>
      <c r="K194" s="600">
        <f t="shared" si="11"/>
        <v>0</v>
      </c>
      <c r="S194" s="600">
        <f t="shared" ref="S194:S257" si="14">ROUND(H194*I194,0)</f>
        <v>2046681</v>
      </c>
    </row>
    <row r="195" spans="3:19" ht="15" hidden="1">
      <c r="C195" s="340">
        <v>22</v>
      </c>
      <c r="D195" s="672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600">
        <f t="shared" si="10"/>
        <v>22000</v>
      </c>
      <c r="K195" s="600">
        <f t="shared" si="11"/>
        <v>0</v>
      </c>
      <c r="S195" s="600">
        <f t="shared" si="14"/>
        <v>1100286</v>
      </c>
    </row>
    <row r="196" spans="3:19" ht="15" hidden="1">
      <c r="C196" s="340">
        <v>30</v>
      </c>
      <c r="D196" s="672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600">
        <f t="shared" si="10"/>
        <v>30360</v>
      </c>
      <c r="K196" s="600">
        <f t="shared" si="11"/>
        <v>0</v>
      </c>
      <c r="S196" s="600">
        <f t="shared" si="14"/>
        <v>1517580</v>
      </c>
    </row>
    <row r="197" spans="3:19" ht="15" hidden="1">
      <c r="C197" s="340">
        <v>12</v>
      </c>
      <c r="D197" s="672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600">
        <f t="shared" si="10"/>
        <v>27060</v>
      </c>
      <c r="K197" s="600">
        <f t="shared" si="11"/>
        <v>0</v>
      </c>
      <c r="S197" s="600">
        <f t="shared" si="14"/>
        <v>1352736</v>
      </c>
    </row>
    <row r="198" spans="3:19" ht="15" hidden="1">
      <c r="C198" s="340">
        <v>54</v>
      </c>
      <c r="D198" s="672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600">
        <f t="shared" si="10"/>
        <v>48384</v>
      </c>
      <c r="K198" s="600">
        <f t="shared" si="11"/>
        <v>0</v>
      </c>
      <c r="S198" s="600">
        <f t="shared" si="14"/>
        <v>2419956</v>
      </c>
    </row>
    <row r="199" spans="3:19" ht="15" hidden="1">
      <c r="C199" s="340">
        <v>10</v>
      </c>
      <c r="D199" s="672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600">
        <f t="shared" si="10"/>
        <v>21140</v>
      </c>
      <c r="K199" s="600">
        <f t="shared" si="11"/>
        <v>0</v>
      </c>
      <c r="S199" s="600">
        <f t="shared" si="14"/>
        <v>1057220</v>
      </c>
    </row>
    <row r="200" spans="3:19" ht="15" hidden="1">
      <c r="C200" s="340">
        <v>14</v>
      </c>
      <c r="D200" s="672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600">
        <f t="shared" si="10"/>
        <v>19418</v>
      </c>
      <c r="K200" s="600">
        <f t="shared" si="11"/>
        <v>0</v>
      </c>
      <c r="S200" s="600">
        <f t="shared" si="14"/>
        <v>970900</v>
      </c>
    </row>
    <row r="201" spans="3:19" ht="15" hidden="1">
      <c r="C201" s="340">
        <v>12</v>
      </c>
      <c r="D201" s="672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600">
        <f t="shared" si="10"/>
        <v>11880</v>
      </c>
      <c r="K201" s="600">
        <f t="shared" si="11"/>
        <v>0</v>
      </c>
      <c r="S201" s="600">
        <f t="shared" si="14"/>
        <v>593760</v>
      </c>
    </row>
    <row r="202" spans="3:19" ht="15" hidden="1">
      <c r="C202" s="340">
        <v>12</v>
      </c>
      <c r="D202" s="672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600">
        <f t="shared" si="10"/>
        <v>19332</v>
      </c>
      <c r="K202" s="600">
        <f t="shared" si="11"/>
        <v>0</v>
      </c>
      <c r="S202" s="600">
        <f t="shared" si="14"/>
        <v>966768</v>
      </c>
    </row>
    <row r="203" spans="3:19" ht="15" hidden="1">
      <c r="C203" s="340">
        <v>9</v>
      </c>
      <c r="D203" s="672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600">
        <f t="shared" si="10"/>
        <v>33633</v>
      </c>
      <c r="K203" s="600">
        <f t="shared" si="11"/>
        <v>0</v>
      </c>
      <c r="S203" s="600">
        <f t="shared" si="14"/>
        <v>1681533</v>
      </c>
    </row>
    <row r="204" spans="3:19" ht="15" hidden="1">
      <c r="C204" s="340">
        <v>4</v>
      </c>
      <c r="D204" s="672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600">
        <f t="shared" si="10"/>
        <v>9824</v>
      </c>
      <c r="K204" s="600">
        <f t="shared" si="11"/>
        <v>0</v>
      </c>
      <c r="S204" s="600">
        <f t="shared" si="14"/>
        <v>491180</v>
      </c>
    </row>
    <row r="205" spans="3:19" ht="15" hidden="1">
      <c r="C205" s="340">
        <v>10</v>
      </c>
      <c r="D205" s="672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600">
        <f t="shared" si="10"/>
        <v>10250</v>
      </c>
      <c r="K205" s="600">
        <f t="shared" si="11"/>
        <v>0</v>
      </c>
      <c r="S205" s="600">
        <f t="shared" si="14"/>
        <v>512320</v>
      </c>
    </row>
    <row r="206" spans="3:19" ht="15" hidden="1">
      <c r="C206" s="340">
        <v>14</v>
      </c>
      <c r="D206" s="672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600">
        <f t="shared" si="10"/>
        <v>12838</v>
      </c>
      <c r="K206" s="600">
        <f t="shared" si="11"/>
        <v>0</v>
      </c>
      <c r="S206" s="600">
        <f t="shared" si="14"/>
        <v>642096</v>
      </c>
    </row>
    <row r="207" spans="3:19" ht="15" hidden="1">
      <c r="C207" s="340">
        <v>10</v>
      </c>
      <c r="D207" s="672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600">
        <f t="shared" si="10"/>
        <v>8970</v>
      </c>
      <c r="K207" s="600">
        <f t="shared" si="11"/>
        <v>0</v>
      </c>
      <c r="S207" s="600">
        <f t="shared" si="14"/>
        <v>448410</v>
      </c>
    </row>
    <row r="208" spans="3:19" ht="15" hidden="1">
      <c r="C208" s="340">
        <v>8</v>
      </c>
      <c r="D208" s="672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600">
        <f t="shared" si="10"/>
        <v>24592</v>
      </c>
      <c r="K208" s="600">
        <f t="shared" si="11"/>
        <v>0</v>
      </c>
      <c r="S208" s="600">
        <f t="shared" si="14"/>
        <v>1229760</v>
      </c>
    </row>
    <row r="209" spans="3:20" ht="15" hidden="1">
      <c r="C209" s="340">
        <v>36</v>
      </c>
      <c r="D209" s="672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600">
        <f t="shared" si="10"/>
        <v>51732</v>
      </c>
      <c r="K209" s="600">
        <f>IF(J209&gt;100000,1,0)</f>
        <v>0</v>
      </c>
      <c r="S209" s="600">
        <f t="shared" si="14"/>
        <v>2587320</v>
      </c>
    </row>
    <row r="210" spans="3:20" ht="15" hidden="1">
      <c r="C210" s="340">
        <v>16</v>
      </c>
      <c r="D210" s="672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600">
        <f t="shared" si="10"/>
        <v>15824</v>
      </c>
      <c r="K210" s="600">
        <f t="shared" si="11"/>
        <v>0</v>
      </c>
      <c r="S210" s="600">
        <f t="shared" si="14"/>
        <v>791072</v>
      </c>
    </row>
    <row r="211" spans="3:20" ht="15" hidden="1">
      <c r="C211" s="340">
        <v>14</v>
      </c>
      <c r="D211" s="672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600">
        <f t="shared" si="10"/>
        <v>7448</v>
      </c>
      <c r="K211" s="600">
        <f t="shared" si="11"/>
        <v>0</v>
      </c>
      <c r="S211" s="600">
        <f t="shared" si="14"/>
        <v>372134</v>
      </c>
    </row>
    <row r="212" spans="3:20" ht="15" hidden="1">
      <c r="C212" s="340">
        <v>3</v>
      </c>
      <c r="D212" s="672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600">
        <f t="shared" ref="J212:J281" si="15">I212*H212-D212*C212</f>
        <v>8847</v>
      </c>
      <c r="K212" s="600">
        <f t="shared" ref="K212:K281" si="16">IF(J212&gt;50000,1,0)</f>
        <v>0</v>
      </c>
      <c r="S212" s="600">
        <f t="shared" si="14"/>
        <v>442323</v>
      </c>
    </row>
    <row r="213" spans="3:20" ht="15" hidden="1">
      <c r="C213" s="340">
        <v>6</v>
      </c>
      <c r="D213" s="672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600">
        <f>I213*H213-D213*C213</f>
        <v>4326</v>
      </c>
      <c r="K213" s="600">
        <f>IF(J213&gt;50000,1,0)</f>
        <v>0</v>
      </c>
      <c r="S213" s="600">
        <f t="shared" si="14"/>
        <v>216366</v>
      </c>
    </row>
    <row r="214" spans="3:20" ht="15" hidden="1">
      <c r="C214" s="340">
        <v>10</v>
      </c>
      <c r="D214" s="672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600">
        <f t="shared" si="15"/>
        <v>7210</v>
      </c>
      <c r="K214" s="600">
        <f t="shared" si="16"/>
        <v>0</v>
      </c>
      <c r="S214" s="600">
        <f t="shared" si="14"/>
        <v>360610</v>
      </c>
    </row>
    <row r="215" spans="3:20" ht="15" hidden="1">
      <c r="C215" s="340">
        <v>6</v>
      </c>
      <c r="D215" s="672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600">
        <f t="shared" si="15"/>
        <v>4422</v>
      </c>
      <c r="K215" s="600">
        <f t="shared" si="16"/>
        <v>0</v>
      </c>
      <c r="S215" s="600">
        <f t="shared" si="14"/>
        <v>221106</v>
      </c>
    </row>
    <row r="216" spans="3:20" ht="15" hidden="1">
      <c r="C216" s="340">
        <v>3</v>
      </c>
      <c r="D216" s="672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600">
        <f t="shared" si="15"/>
        <v>13230</v>
      </c>
      <c r="K216" s="600">
        <f t="shared" si="16"/>
        <v>0</v>
      </c>
      <c r="S216" s="600">
        <f t="shared" si="14"/>
        <v>661500</v>
      </c>
    </row>
    <row r="217" spans="3:20" ht="15">
      <c r="C217" s="340">
        <v>38</v>
      </c>
      <c r="D217" s="672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600">
        <f t="shared" si="15"/>
        <v>101118</v>
      </c>
      <c r="K217" s="600">
        <f>IF(J217&gt;100000,1,0)</f>
        <v>1</v>
      </c>
      <c r="S217" s="600">
        <f t="shared" si="14"/>
        <v>5056166</v>
      </c>
      <c r="T217" s="600">
        <f>ROUND(C217*D217,0)</f>
        <v>4955048</v>
      </c>
    </row>
    <row r="218" spans="3:20" ht="15" hidden="1">
      <c r="C218" s="340">
        <v>38</v>
      </c>
      <c r="D218" s="672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600">
        <f t="shared" si="15"/>
        <v>31882</v>
      </c>
      <c r="K218" s="600">
        <f t="shared" si="16"/>
        <v>0</v>
      </c>
      <c r="S218" s="600">
        <f t="shared" si="14"/>
        <v>1594176</v>
      </c>
    </row>
    <row r="219" spans="3:20" ht="15" hidden="1">
      <c r="C219" s="340">
        <v>56</v>
      </c>
      <c r="D219" s="672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600">
        <f t="shared" si="15"/>
        <v>89936</v>
      </c>
      <c r="K219" s="600">
        <f>IF(J219&gt;100000,1,0)</f>
        <v>0</v>
      </c>
      <c r="S219" s="600">
        <f t="shared" si="14"/>
        <v>4495456</v>
      </c>
    </row>
    <row r="220" spans="3:20" ht="15" hidden="1">
      <c r="C220" s="340">
        <v>8</v>
      </c>
      <c r="D220" s="672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600">
        <f>I220*H220-D220*C220</f>
        <v>6104</v>
      </c>
      <c r="K220" s="600">
        <f>IF(J220&gt;50000,1,0)</f>
        <v>0</v>
      </c>
      <c r="S220" s="600">
        <f t="shared" si="14"/>
        <v>305040</v>
      </c>
    </row>
    <row r="221" spans="3:20" ht="15" hidden="1">
      <c r="C221" s="340">
        <v>14</v>
      </c>
      <c r="D221" s="672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600">
        <f t="shared" si="15"/>
        <v>10682</v>
      </c>
      <c r="K221" s="600">
        <f t="shared" si="16"/>
        <v>0</v>
      </c>
      <c r="S221" s="600">
        <f t="shared" si="14"/>
        <v>533820</v>
      </c>
    </row>
    <row r="222" spans="3:20" ht="15" hidden="1">
      <c r="C222" s="340">
        <v>12</v>
      </c>
      <c r="D222" s="672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600">
        <f>I222*H222-D222*C222</f>
        <v>8496</v>
      </c>
      <c r="K222" s="600">
        <f>IF(J222&gt;50000,1,0)</f>
        <v>0</v>
      </c>
      <c r="S222" s="600">
        <f t="shared" si="14"/>
        <v>424644</v>
      </c>
    </row>
    <row r="223" spans="3:20" ht="15" hidden="1">
      <c r="C223" s="340">
        <v>21</v>
      </c>
      <c r="D223" s="672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600">
        <f t="shared" si="15"/>
        <v>14868</v>
      </c>
      <c r="K223" s="600">
        <f t="shared" si="16"/>
        <v>0</v>
      </c>
      <c r="S223" s="600">
        <f t="shared" si="14"/>
        <v>743127</v>
      </c>
    </row>
    <row r="224" spans="3:20" ht="15" hidden="1">
      <c r="C224" s="340">
        <v>20</v>
      </c>
      <c r="D224" s="672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600">
        <f t="shared" si="15"/>
        <v>30940</v>
      </c>
      <c r="K224" s="600">
        <f t="shared" si="16"/>
        <v>0</v>
      </c>
      <c r="S224" s="600">
        <f t="shared" si="14"/>
        <v>1547360</v>
      </c>
    </row>
    <row r="225" spans="3:20" ht="15" hidden="1">
      <c r="C225" s="340">
        <v>8</v>
      </c>
      <c r="D225" s="672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600">
        <f>I225*H225-D225*C225</f>
        <v>6752</v>
      </c>
      <c r="K225" s="600">
        <f>IF(J225&gt;50000,1,0)</f>
        <v>0</v>
      </c>
      <c r="S225" s="600">
        <f t="shared" si="14"/>
        <v>337472</v>
      </c>
    </row>
    <row r="226" spans="3:20" ht="15" hidden="1">
      <c r="C226" s="340">
        <v>6</v>
      </c>
      <c r="D226" s="672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600">
        <f t="shared" si="15"/>
        <v>5064</v>
      </c>
      <c r="K226" s="600">
        <f t="shared" si="16"/>
        <v>0</v>
      </c>
      <c r="S226" s="600">
        <f t="shared" si="14"/>
        <v>253104</v>
      </c>
    </row>
    <row r="227" spans="3:20" ht="15" hidden="1">
      <c r="C227" s="340">
        <v>32</v>
      </c>
      <c r="D227" s="672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600">
        <f>I227*H227-D227*C227</f>
        <v>16160</v>
      </c>
      <c r="K227" s="600">
        <f>IF(J227&gt;50000,1,0)</f>
        <v>0</v>
      </c>
      <c r="S227" s="600">
        <f t="shared" si="14"/>
        <v>808224</v>
      </c>
    </row>
    <row r="228" spans="3:20" ht="15" hidden="1">
      <c r="C228" s="340">
        <v>62</v>
      </c>
      <c r="D228" s="672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600">
        <f t="shared" si="15"/>
        <v>31310</v>
      </c>
      <c r="K228" s="600">
        <f t="shared" si="16"/>
        <v>0</v>
      </c>
      <c r="S228" s="600">
        <f t="shared" si="14"/>
        <v>1565934</v>
      </c>
    </row>
    <row r="229" spans="3:20" ht="15" hidden="1">
      <c r="C229" s="340">
        <v>10</v>
      </c>
      <c r="D229" s="672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600">
        <f t="shared" si="15"/>
        <v>5370</v>
      </c>
      <c r="K229" s="600">
        <f t="shared" si="16"/>
        <v>0</v>
      </c>
      <c r="S229" s="600">
        <f t="shared" si="14"/>
        <v>268370</v>
      </c>
    </row>
    <row r="230" spans="3:20" ht="15" hidden="1">
      <c r="C230" s="340">
        <v>16</v>
      </c>
      <c r="D230" s="672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600">
        <f>I230*H230-D230*C230</f>
        <v>14928</v>
      </c>
      <c r="K230" s="600">
        <f>IF(J230&gt;50000,1,0)</f>
        <v>0</v>
      </c>
      <c r="S230" s="600">
        <f t="shared" si="14"/>
        <v>746144</v>
      </c>
    </row>
    <row r="231" spans="3:20" ht="15" hidden="1">
      <c r="C231" s="340">
        <v>4</v>
      </c>
      <c r="D231" s="672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600">
        <f t="shared" si="15"/>
        <v>3732</v>
      </c>
      <c r="K231" s="600">
        <f t="shared" si="16"/>
        <v>0</v>
      </c>
      <c r="S231" s="600">
        <f t="shared" si="14"/>
        <v>186536</v>
      </c>
    </row>
    <row r="232" spans="3:20" ht="15" hidden="1">
      <c r="C232" s="340">
        <v>55</v>
      </c>
      <c r="D232" s="672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600">
        <f t="shared" si="15"/>
        <v>12210</v>
      </c>
      <c r="K232" s="600">
        <f t="shared" si="16"/>
        <v>0</v>
      </c>
      <c r="S232" s="600">
        <f t="shared" si="14"/>
        <v>609785</v>
      </c>
    </row>
    <row r="233" spans="3:20" ht="15" hidden="1">
      <c r="C233" s="340">
        <v>78</v>
      </c>
      <c r="D233" s="672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600">
        <f t="shared" si="15"/>
        <v>31668</v>
      </c>
      <c r="K233" s="600">
        <f t="shared" si="16"/>
        <v>0</v>
      </c>
      <c r="S233" s="600">
        <f t="shared" si="14"/>
        <v>1583010</v>
      </c>
    </row>
    <row r="234" spans="3:20" ht="15" hidden="1">
      <c r="C234" s="340">
        <v>4</v>
      </c>
      <c r="D234" s="672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600">
        <f t="shared" si="15"/>
        <v>6632</v>
      </c>
      <c r="K234" s="600">
        <f t="shared" si="16"/>
        <v>0</v>
      </c>
      <c r="S234" s="600">
        <f t="shared" si="14"/>
        <v>331580</v>
      </c>
    </row>
    <row r="235" spans="3:20" ht="15" hidden="1">
      <c r="C235" s="340">
        <v>8</v>
      </c>
      <c r="D235" s="672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600">
        <f t="shared" si="15"/>
        <v>22920</v>
      </c>
      <c r="K235" s="600">
        <f t="shared" si="16"/>
        <v>0</v>
      </c>
      <c r="S235" s="600">
        <f t="shared" si="14"/>
        <v>1145896</v>
      </c>
    </row>
    <row r="236" spans="3:20" ht="15">
      <c r="C236" s="340">
        <v>495</v>
      </c>
      <c r="D236" s="672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600">
        <f t="shared" si="15"/>
        <v>193050</v>
      </c>
      <c r="K236" s="600">
        <f>IF(J236&gt;100000,1,0)</f>
        <v>1</v>
      </c>
      <c r="S236" s="600">
        <f t="shared" si="14"/>
        <v>8212050</v>
      </c>
      <c r="T236" s="600">
        <f>ROUND(C236*D236,0)</f>
        <v>8019000</v>
      </c>
    </row>
    <row r="237" spans="3:20" ht="15">
      <c r="C237" s="340">
        <v>230</v>
      </c>
      <c r="D237" s="672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600">
        <f t="shared" si="15"/>
        <v>347760</v>
      </c>
      <c r="K237" s="600">
        <f>IF(J237&gt;100000,1,0)</f>
        <v>1</v>
      </c>
      <c r="S237" s="600">
        <f t="shared" si="14"/>
        <v>15366760</v>
      </c>
      <c r="T237" s="600">
        <f>ROUND(C237*D237,0)</f>
        <v>15019000</v>
      </c>
    </row>
    <row r="238" spans="3:20" ht="15" hidden="1">
      <c r="C238" s="340">
        <v>80</v>
      </c>
      <c r="D238" s="672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600">
        <f t="shared" si="15"/>
        <v>64880</v>
      </c>
      <c r="K238" s="600">
        <f>IF(J238&gt;100000,1,0)</f>
        <v>0</v>
      </c>
      <c r="S238" s="600">
        <f t="shared" si="14"/>
        <v>3243680</v>
      </c>
    </row>
    <row r="239" spans="3:20" ht="15" hidden="1">
      <c r="C239" s="340">
        <v>10</v>
      </c>
      <c r="D239" s="672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600">
        <f t="shared" si="15"/>
        <v>16020</v>
      </c>
      <c r="K239" s="600">
        <f t="shared" si="16"/>
        <v>0</v>
      </c>
      <c r="S239" s="600">
        <f t="shared" si="14"/>
        <v>801020</v>
      </c>
    </row>
    <row r="240" spans="3:20" ht="15" hidden="1">
      <c r="C240" s="340">
        <v>20</v>
      </c>
      <c r="D240" s="672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600">
        <f t="shared" si="15"/>
        <v>17320</v>
      </c>
      <c r="K240" s="600">
        <f t="shared" si="16"/>
        <v>0</v>
      </c>
      <c r="S240" s="600">
        <f t="shared" si="14"/>
        <v>866400</v>
      </c>
    </row>
    <row r="241" spans="3:19" ht="15" hidden="1">
      <c r="C241" s="340">
        <v>28</v>
      </c>
      <c r="D241" s="672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600">
        <f t="shared" si="15"/>
        <v>25144</v>
      </c>
      <c r="K241" s="600">
        <f t="shared" si="16"/>
        <v>0</v>
      </c>
      <c r="S241" s="600">
        <f t="shared" si="14"/>
        <v>1256640</v>
      </c>
    </row>
    <row r="242" spans="3:19" ht="15" hidden="1">
      <c r="C242" s="340">
        <v>12</v>
      </c>
      <c r="D242" s="672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600">
        <f t="shared" si="15"/>
        <v>12156</v>
      </c>
      <c r="K242" s="600">
        <f t="shared" si="16"/>
        <v>0</v>
      </c>
      <c r="S242" s="600">
        <f t="shared" si="14"/>
        <v>608076</v>
      </c>
    </row>
    <row r="243" spans="3:19" ht="15" hidden="1">
      <c r="C243" s="340">
        <v>12</v>
      </c>
      <c r="D243" s="672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600">
        <f t="shared" si="15"/>
        <v>13440</v>
      </c>
      <c r="K243" s="600">
        <f t="shared" si="16"/>
        <v>0</v>
      </c>
      <c r="S243" s="600">
        <f t="shared" si="14"/>
        <v>672036</v>
      </c>
    </row>
    <row r="244" spans="3:19" ht="15" hidden="1">
      <c r="C244" s="340">
        <v>10</v>
      </c>
      <c r="D244" s="672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600">
        <f t="shared" si="15"/>
        <v>10610</v>
      </c>
      <c r="K244" s="600">
        <f t="shared" si="16"/>
        <v>0</v>
      </c>
      <c r="S244" s="600">
        <f t="shared" si="14"/>
        <v>531050</v>
      </c>
    </row>
    <row r="245" spans="3:19" ht="15" hidden="1">
      <c r="C245" s="340">
        <v>100</v>
      </c>
      <c r="D245" s="672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600">
        <f t="shared" si="15"/>
        <v>86400</v>
      </c>
      <c r="K245" s="600">
        <f>IF(J245&gt;100000,1,0)</f>
        <v>0</v>
      </c>
      <c r="S245" s="600">
        <f t="shared" si="14"/>
        <v>4347200</v>
      </c>
    </row>
    <row r="246" spans="3:19" ht="15" hidden="1">
      <c r="C246" s="340">
        <v>26</v>
      </c>
      <c r="D246" s="672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600">
        <f t="shared" si="15"/>
        <v>46956</v>
      </c>
      <c r="K246" s="600">
        <f t="shared" si="16"/>
        <v>0</v>
      </c>
      <c r="S246" s="600">
        <f t="shared" si="14"/>
        <v>2347202</v>
      </c>
    </row>
    <row r="247" spans="3:19" ht="15" hidden="1">
      <c r="C247" s="340">
        <v>6</v>
      </c>
      <c r="D247" s="672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600">
        <f t="shared" si="15"/>
        <v>5064</v>
      </c>
      <c r="K247" s="600">
        <f t="shared" si="16"/>
        <v>0</v>
      </c>
      <c r="S247" s="600">
        <f t="shared" si="14"/>
        <v>253110</v>
      </c>
    </row>
    <row r="248" spans="3:19" ht="15" hidden="1">
      <c r="C248" s="340">
        <v>246</v>
      </c>
      <c r="D248" s="672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600">
        <f t="shared" si="15"/>
        <v>86592</v>
      </c>
      <c r="K248" s="600">
        <f>IF(J248&gt;100000,1,0)</f>
        <v>0</v>
      </c>
      <c r="S248" s="600">
        <f t="shared" si="14"/>
        <v>4330092</v>
      </c>
    </row>
    <row r="249" spans="3:19" ht="15" hidden="1">
      <c r="C249" s="340">
        <v>32</v>
      </c>
      <c r="D249" s="672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600">
        <f t="shared" si="15"/>
        <v>29024</v>
      </c>
      <c r="K249" s="600">
        <f t="shared" si="16"/>
        <v>0</v>
      </c>
      <c r="S249" s="600">
        <f t="shared" si="14"/>
        <v>1451168</v>
      </c>
    </row>
    <row r="250" spans="3:19" ht="15" hidden="1">
      <c r="C250" s="340">
        <v>8</v>
      </c>
      <c r="D250" s="672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600">
        <f t="shared" si="15"/>
        <v>3976</v>
      </c>
      <c r="K250" s="600">
        <f t="shared" si="16"/>
        <v>0</v>
      </c>
      <c r="S250" s="600">
        <f t="shared" si="14"/>
        <v>198680</v>
      </c>
    </row>
    <row r="251" spans="3:19" ht="15" hidden="1">
      <c r="C251" s="340">
        <v>36</v>
      </c>
      <c r="D251" s="672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600">
        <f t="shared" si="15"/>
        <v>22932</v>
      </c>
      <c r="K251" s="600">
        <f t="shared" si="16"/>
        <v>0</v>
      </c>
      <c r="S251" s="600">
        <f t="shared" si="14"/>
        <v>1147104</v>
      </c>
    </row>
    <row r="252" spans="3:19" ht="15" hidden="1">
      <c r="C252" s="340">
        <v>36</v>
      </c>
      <c r="D252" s="672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600">
        <f t="shared" si="15"/>
        <v>14940</v>
      </c>
      <c r="K252" s="600">
        <f t="shared" si="16"/>
        <v>0</v>
      </c>
      <c r="S252" s="600">
        <f t="shared" si="14"/>
        <v>747792</v>
      </c>
    </row>
    <row r="253" spans="3:19" ht="15" hidden="1">
      <c r="C253" s="340">
        <v>36</v>
      </c>
      <c r="D253" s="672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600">
        <f t="shared" si="15"/>
        <v>15192</v>
      </c>
      <c r="K253" s="600">
        <f t="shared" si="16"/>
        <v>0</v>
      </c>
      <c r="S253" s="600">
        <f t="shared" si="14"/>
        <v>759744</v>
      </c>
    </row>
    <row r="254" spans="3:19" ht="15" hidden="1">
      <c r="C254" s="340">
        <v>6</v>
      </c>
      <c r="D254" s="672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600">
        <f t="shared" si="15"/>
        <v>2550</v>
      </c>
      <c r="K254" s="600">
        <f t="shared" si="16"/>
        <v>0</v>
      </c>
      <c r="S254" s="600">
        <f t="shared" si="14"/>
        <v>127590</v>
      </c>
    </row>
    <row r="255" spans="3:19" ht="15" hidden="1">
      <c r="C255" s="340">
        <v>36</v>
      </c>
      <c r="D255" s="672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600">
        <f t="shared" si="15"/>
        <v>35460</v>
      </c>
      <c r="K255" s="600">
        <f t="shared" si="16"/>
        <v>0</v>
      </c>
      <c r="S255" s="600">
        <f t="shared" si="14"/>
        <v>1773216</v>
      </c>
    </row>
    <row r="256" spans="3:19" ht="15" hidden="1">
      <c r="C256" s="340">
        <v>48</v>
      </c>
      <c r="D256" s="672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600">
        <f t="shared" si="15"/>
        <v>35712</v>
      </c>
      <c r="K256" s="600">
        <f t="shared" si="16"/>
        <v>0</v>
      </c>
      <c r="S256" s="600">
        <f t="shared" si="14"/>
        <v>1785168</v>
      </c>
    </row>
    <row r="257" spans="3:19" ht="15" hidden="1">
      <c r="C257" s="340">
        <v>24</v>
      </c>
      <c r="D257" s="672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600">
        <f t="shared" si="15"/>
        <v>12072</v>
      </c>
      <c r="K257" s="600">
        <f t="shared" si="16"/>
        <v>0</v>
      </c>
      <c r="S257" s="600">
        <f t="shared" si="14"/>
        <v>603144</v>
      </c>
    </row>
    <row r="258" spans="3:19" ht="15" hidden="1">
      <c r="C258" s="340">
        <v>36</v>
      </c>
      <c r="D258" s="672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600">
        <f t="shared" si="15"/>
        <v>33696</v>
      </c>
      <c r="K258" s="600">
        <f t="shared" si="16"/>
        <v>0</v>
      </c>
      <c r="S258" s="600">
        <f t="shared" ref="S258:S290" si="17">ROUND(H258*I258,0)</f>
        <v>1684980</v>
      </c>
    </row>
    <row r="259" spans="3:19" ht="15" hidden="1">
      <c r="C259" s="340">
        <v>16</v>
      </c>
      <c r="D259" s="672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600">
        <f t="shared" si="15"/>
        <v>9712</v>
      </c>
      <c r="K259" s="600">
        <f t="shared" si="16"/>
        <v>0</v>
      </c>
      <c r="S259" s="600">
        <f t="shared" si="17"/>
        <v>485648</v>
      </c>
    </row>
    <row r="260" spans="3:19" ht="15" hidden="1">
      <c r="C260" s="340">
        <v>48</v>
      </c>
      <c r="D260" s="672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600">
        <f t="shared" si="15"/>
        <v>34944</v>
      </c>
      <c r="K260" s="600">
        <f t="shared" si="16"/>
        <v>0</v>
      </c>
      <c r="S260" s="600">
        <f t="shared" si="17"/>
        <v>1746768</v>
      </c>
    </row>
    <row r="261" spans="3:19" ht="15" hidden="1">
      <c r="C261" s="340">
        <v>48</v>
      </c>
      <c r="D261" s="672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600">
        <f t="shared" si="15"/>
        <v>39504</v>
      </c>
      <c r="K261" s="600">
        <f t="shared" si="16"/>
        <v>0</v>
      </c>
      <c r="S261" s="600">
        <f t="shared" si="17"/>
        <v>1976352</v>
      </c>
    </row>
    <row r="262" spans="3:19" ht="15" hidden="1">
      <c r="C262" s="340">
        <v>30</v>
      </c>
      <c r="D262" s="672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600">
        <f t="shared" si="15"/>
        <v>20310</v>
      </c>
      <c r="K262" s="600">
        <f t="shared" si="16"/>
        <v>0</v>
      </c>
      <c r="S262" s="600">
        <f t="shared" si="17"/>
        <v>1015320</v>
      </c>
    </row>
    <row r="263" spans="3:19" ht="15" hidden="1">
      <c r="C263" s="340">
        <v>24</v>
      </c>
      <c r="D263" s="672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600">
        <f t="shared" si="15"/>
        <v>9720</v>
      </c>
      <c r="K263" s="600">
        <f t="shared" si="16"/>
        <v>0</v>
      </c>
      <c r="S263" s="600">
        <f t="shared" si="17"/>
        <v>485736</v>
      </c>
    </row>
    <row r="264" spans="3:19" ht="15" hidden="1">
      <c r="C264" s="340">
        <v>24</v>
      </c>
      <c r="D264" s="672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600">
        <f t="shared" si="15"/>
        <v>13560</v>
      </c>
      <c r="K264" s="600">
        <f t="shared" si="16"/>
        <v>0</v>
      </c>
      <c r="S264" s="600">
        <f t="shared" si="17"/>
        <v>678480</v>
      </c>
    </row>
    <row r="265" spans="3:19" ht="15" hidden="1">
      <c r="C265" s="340">
        <v>24</v>
      </c>
      <c r="D265" s="672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600">
        <f t="shared" si="15"/>
        <v>11592</v>
      </c>
      <c r="K265" s="600">
        <f t="shared" si="16"/>
        <v>0</v>
      </c>
      <c r="S265" s="600">
        <f t="shared" si="17"/>
        <v>579360</v>
      </c>
    </row>
    <row r="266" spans="3:19" ht="15" hidden="1">
      <c r="C266" s="340">
        <v>12</v>
      </c>
      <c r="D266" s="672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600">
        <f t="shared" si="15"/>
        <v>5328</v>
      </c>
      <c r="K266" s="600">
        <f t="shared" si="16"/>
        <v>0</v>
      </c>
      <c r="S266" s="600">
        <f t="shared" si="17"/>
        <v>266460</v>
      </c>
    </row>
    <row r="267" spans="3:19" ht="15" hidden="1">
      <c r="C267" s="340">
        <v>36</v>
      </c>
      <c r="D267" s="672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600">
        <f t="shared" si="15"/>
        <v>9612</v>
      </c>
      <c r="K267" s="600">
        <f t="shared" si="16"/>
        <v>0</v>
      </c>
      <c r="S267" s="600">
        <f t="shared" si="17"/>
        <v>481428</v>
      </c>
    </row>
    <row r="268" spans="3:19" ht="15" hidden="1">
      <c r="C268" s="340">
        <v>48</v>
      </c>
      <c r="D268" s="672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600">
        <f t="shared" si="15"/>
        <v>7488</v>
      </c>
      <c r="K268" s="600">
        <f t="shared" si="16"/>
        <v>0</v>
      </c>
      <c r="S268" s="600">
        <f t="shared" si="17"/>
        <v>375504</v>
      </c>
    </row>
    <row r="269" spans="3:19" ht="15" hidden="1">
      <c r="C269" s="340">
        <v>3</v>
      </c>
      <c r="D269" s="672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600">
        <f t="shared" si="15"/>
        <v>930</v>
      </c>
      <c r="K269" s="600">
        <f t="shared" si="16"/>
        <v>0</v>
      </c>
      <c r="S269" s="600">
        <f t="shared" si="17"/>
        <v>46566</v>
      </c>
    </row>
    <row r="270" spans="3:19" ht="15" hidden="1">
      <c r="C270" s="340">
        <v>24</v>
      </c>
      <c r="D270" s="672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600">
        <f t="shared" si="15"/>
        <v>3816</v>
      </c>
      <c r="K270" s="600">
        <f t="shared" si="16"/>
        <v>0</v>
      </c>
      <c r="S270" s="600">
        <f t="shared" si="17"/>
        <v>191112</v>
      </c>
    </row>
    <row r="271" spans="3:19" ht="15" hidden="1">
      <c r="C271" s="340">
        <v>24</v>
      </c>
      <c r="D271" s="672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600">
        <f t="shared" si="15"/>
        <v>5544</v>
      </c>
      <c r="K271" s="600">
        <f t="shared" si="16"/>
        <v>0</v>
      </c>
      <c r="S271" s="600">
        <f t="shared" si="17"/>
        <v>277728</v>
      </c>
    </row>
    <row r="272" spans="3:19" ht="15" hidden="1">
      <c r="C272" s="340">
        <v>16</v>
      </c>
      <c r="D272" s="672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600">
        <f t="shared" si="15"/>
        <v>3424</v>
      </c>
      <c r="K272" s="600">
        <f t="shared" si="16"/>
        <v>0</v>
      </c>
      <c r="S272" s="600">
        <f t="shared" si="17"/>
        <v>171536</v>
      </c>
    </row>
    <row r="273" spans="3:19" ht="15" hidden="1">
      <c r="C273" s="340">
        <v>16</v>
      </c>
      <c r="D273" s="672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600">
        <f t="shared" si="15"/>
        <v>2688</v>
      </c>
      <c r="K273" s="600">
        <f t="shared" si="16"/>
        <v>0</v>
      </c>
      <c r="S273" s="600">
        <f t="shared" si="17"/>
        <v>134352</v>
      </c>
    </row>
    <row r="274" spans="3:19" ht="15" hidden="1">
      <c r="C274" s="340">
        <v>12</v>
      </c>
      <c r="D274" s="672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600">
        <f t="shared" si="15"/>
        <v>4644</v>
      </c>
      <c r="K274" s="600">
        <f t="shared" si="16"/>
        <v>0</v>
      </c>
      <c r="S274" s="600">
        <f t="shared" si="17"/>
        <v>232320</v>
      </c>
    </row>
    <row r="275" spans="3:19" ht="15" hidden="1">
      <c r="C275" s="340">
        <v>18</v>
      </c>
      <c r="D275" s="672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600">
        <f t="shared" si="15"/>
        <v>2880</v>
      </c>
      <c r="K275" s="600">
        <f t="shared" si="16"/>
        <v>0</v>
      </c>
      <c r="S275" s="600">
        <f t="shared" si="17"/>
        <v>143964</v>
      </c>
    </row>
    <row r="276" spans="3:19" ht="15" hidden="1">
      <c r="C276" s="340">
        <v>24</v>
      </c>
      <c r="D276" s="672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600">
        <f t="shared" si="15"/>
        <v>11040</v>
      </c>
      <c r="K276" s="600">
        <f t="shared" si="16"/>
        <v>0</v>
      </c>
      <c r="S276" s="600">
        <f t="shared" si="17"/>
        <v>551496</v>
      </c>
    </row>
    <row r="277" spans="3:19" ht="15" hidden="1">
      <c r="C277" s="340">
        <v>12</v>
      </c>
      <c r="D277" s="672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600">
        <f t="shared" si="15"/>
        <v>4908</v>
      </c>
      <c r="K277" s="600">
        <f t="shared" si="16"/>
        <v>0</v>
      </c>
      <c r="S277" s="600">
        <f t="shared" si="17"/>
        <v>245400</v>
      </c>
    </row>
    <row r="278" spans="3:19" ht="15" hidden="1">
      <c r="C278" s="340">
        <v>24</v>
      </c>
      <c r="D278" s="672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600">
        <f t="shared" si="15"/>
        <v>5808</v>
      </c>
      <c r="K278" s="600">
        <f t="shared" si="16"/>
        <v>0</v>
      </c>
      <c r="S278" s="600">
        <f t="shared" si="17"/>
        <v>289992</v>
      </c>
    </row>
    <row r="279" spans="3:19" ht="15" hidden="1">
      <c r="C279" s="340">
        <v>40</v>
      </c>
      <c r="D279" s="672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600">
        <f>I279*H279-D279*C279</f>
        <v>50200</v>
      </c>
      <c r="K279" s="600">
        <f>IF(J279&gt;100000,1,0)</f>
        <v>0</v>
      </c>
      <c r="S279" s="600">
        <f t="shared" si="17"/>
        <v>2509840</v>
      </c>
    </row>
    <row r="280" spans="3:19" ht="15" hidden="1">
      <c r="C280" s="340">
        <v>15</v>
      </c>
      <c r="D280" s="672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600">
        <f t="shared" si="15"/>
        <v>19500</v>
      </c>
      <c r="K280" s="600">
        <f t="shared" si="16"/>
        <v>0</v>
      </c>
      <c r="S280" s="600">
        <f t="shared" si="17"/>
        <v>975120</v>
      </c>
    </row>
    <row r="281" spans="3:19" ht="15" hidden="1">
      <c r="C281" s="340">
        <v>20</v>
      </c>
      <c r="D281" s="672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600">
        <f t="shared" si="15"/>
        <v>29300</v>
      </c>
      <c r="K281" s="600">
        <f t="shared" si="16"/>
        <v>0</v>
      </c>
      <c r="S281" s="600">
        <f t="shared" si="17"/>
        <v>1464600</v>
      </c>
    </row>
    <row r="282" spans="3:19" ht="15" hidden="1">
      <c r="C282" s="340">
        <v>30</v>
      </c>
      <c r="D282" s="672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600">
        <f t="shared" ref="J282:J289" si="18">I282*H282-D282*C282</f>
        <v>51480</v>
      </c>
      <c r="K282" s="600">
        <f>IF(J282&gt;100000,1,0)</f>
        <v>0</v>
      </c>
      <c r="S282" s="600">
        <f t="shared" si="17"/>
        <v>2573550</v>
      </c>
    </row>
    <row r="283" spans="3:19" ht="15" hidden="1">
      <c r="C283" s="340">
        <v>6</v>
      </c>
      <c r="D283" s="672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600">
        <f t="shared" si="18"/>
        <v>4500</v>
      </c>
      <c r="K283" s="600">
        <f t="shared" ref="K283:K289" si="19">IF(J283&gt;50000,1,0)</f>
        <v>0</v>
      </c>
      <c r="S283" s="600">
        <f t="shared" si="17"/>
        <v>224940</v>
      </c>
    </row>
    <row r="284" spans="3:19" ht="15" hidden="1">
      <c r="C284" s="340">
        <v>8</v>
      </c>
      <c r="D284" s="672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600">
        <f t="shared" si="18"/>
        <v>24088</v>
      </c>
      <c r="K284" s="600">
        <f t="shared" si="19"/>
        <v>0</v>
      </c>
      <c r="S284" s="600">
        <f t="shared" si="17"/>
        <v>1204560</v>
      </c>
    </row>
    <row r="285" spans="3:19" ht="15" hidden="1">
      <c r="C285" s="340">
        <v>20</v>
      </c>
      <c r="D285" s="672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600">
        <f t="shared" si="18"/>
        <v>41400</v>
      </c>
      <c r="K285" s="600">
        <f t="shared" si="19"/>
        <v>0</v>
      </c>
      <c r="S285" s="600">
        <f t="shared" si="17"/>
        <v>2069760</v>
      </c>
    </row>
    <row r="286" spans="3:19" ht="15" hidden="1">
      <c r="C286" s="340">
        <v>12</v>
      </c>
      <c r="D286" s="672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600">
        <f t="shared" si="18"/>
        <v>10236</v>
      </c>
      <c r="K286" s="600">
        <f t="shared" si="19"/>
        <v>0</v>
      </c>
      <c r="S286" s="600">
        <f t="shared" si="17"/>
        <v>512028</v>
      </c>
    </row>
    <row r="287" spans="3:19" ht="15" hidden="1">
      <c r="C287" s="340">
        <v>14</v>
      </c>
      <c r="D287" s="672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600">
        <f t="shared" si="18"/>
        <v>13720</v>
      </c>
      <c r="K287" s="600">
        <f t="shared" si="19"/>
        <v>0</v>
      </c>
      <c r="S287" s="600">
        <f t="shared" si="17"/>
        <v>685720</v>
      </c>
    </row>
    <row r="288" spans="3:19" ht="15" hidden="1">
      <c r="C288" s="340">
        <v>4</v>
      </c>
      <c r="D288" s="672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600">
        <f t="shared" si="18"/>
        <v>13080</v>
      </c>
      <c r="K288" s="600">
        <f t="shared" si="19"/>
        <v>0</v>
      </c>
      <c r="S288" s="600">
        <f t="shared" si="17"/>
        <v>654024</v>
      </c>
    </row>
    <row r="289" spans="3:20" ht="15" hidden="1">
      <c r="C289" s="340">
        <v>4</v>
      </c>
      <c r="D289" s="672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600">
        <f t="shared" si="18"/>
        <v>17172</v>
      </c>
      <c r="K289" s="600">
        <f t="shared" si="19"/>
        <v>0</v>
      </c>
      <c r="S289" s="600">
        <f t="shared" si="17"/>
        <v>858648</v>
      </c>
    </row>
    <row r="290" spans="3:20" ht="15">
      <c r="C290" s="559">
        <v>25400</v>
      </c>
      <c r="D290" s="559">
        <v>8300</v>
      </c>
      <c r="E290" s="612">
        <v>42825</v>
      </c>
      <c r="F290" s="613" t="s">
        <v>422</v>
      </c>
      <c r="G290" s="348" t="s">
        <v>906</v>
      </c>
      <c r="H290" s="559">
        <v>25400</v>
      </c>
      <c r="I290" s="559">
        <v>8400</v>
      </c>
      <c r="J290" s="600">
        <f>I290*H290-D290*C290</f>
        <v>2540000</v>
      </c>
      <c r="K290" s="600">
        <v>0</v>
      </c>
      <c r="S290" s="600">
        <f t="shared" si="17"/>
        <v>213360000</v>
      </c>
      <c r="T290" s="600"/>
    </row>
    <row r="291" spans="3:20">
      <c r="S291" s="621">
        <f>SUM(S2:S290)</f>
        <v>2439171092</v>
      </c>
      <c r="T291" s="600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2" customWidth="1"/>
    <col min="2" max="2" width="11.140625" style="622" customWidth="1"/>
    <col min="3" max="3" width="37.7109375" style="622" customWidth="1"/>
    <col min="4" max="4" width="10.140625" style="622" customWidth="1"/>
    <col min="5" max="5" width="14.140625" style="622" customWidth="1"/>
    <col min="6" max="6" width="18.140625" style="622"/>
    <col min="7" max="7" width="13" style="622" customWidth="1"/>
    <col min="8" max="8" width="5.85546875" style="622" customWidth="1"/>
    <col min="9" max="9" width="10.5703125" style="622" customWidth="1"/>
    <col min="10" max="10" width="40.85546875" style="622" customWidth="1"/>
    <col min="11" max="11" width="10.140625" style="622" customWidth="1"/>
    <col min="12" max="12" width="16.140625" style="622" customWidth="1"/>
    <col min="13" max="13" width="15.7109375" style="622" customWidth="1"/>
    <col min="14" max="14" width="12" style="622" customWidth="1"/>
    <col min="15" max="16384" width="18.140625" style="622"/>
  </cols>
  <sheetData>
    <row r="1" spans="1:14" ht="23.25" customHeight="1">
      <c r="A1" s="912" t="s">
        <v>859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</row>
    <row r="2" spans="1:14" s="623" customFormat="1" ht="18" customHeight="1">
      <c r="A2" s="911" t="s">
        <v>857</v>
      </c>
      <c r="B2" s="911"/>
      <c r="C2" s="911"/>
      <c r="D2" s="911"/>
      <c r="E2" s="911"/>
      <c r="F2" s="911"/>
      <c r="G2" s="911"/>
      <c r="H2" s="911" t="s">
        <v>858</v>
      </c>
      <c r="I2" s="911"/>
      <c r="J2" s="911"/>
      <c r="K2" s="911"/>
      <c r="L2" s="911"/>
      <c r="M2" s="911"/>
      <c r="N2" s="911"/>
    </row>
    <row r="3" spans="1:14" s="623" customFormat="1" ht="18" customHeight="1">
      <c r="A3" s="624" t="s">
        <v>33</v>
      </c>
      <c r="B3" s="624" t="s">
        <v>861</v>
      </c>
      <c r="C3" s="624" t="s">
        <v>860</v>
      </c>
      <c r="D3" s="624" t="s">
        <v>854</v>
      </c>
      <c r="E3" s="624" t="s">
        <v>864</v>
      </c>
      <c r="F3" s="624" t="s">
        <v>855</v>
      </c>
      <c r="G3" s="624" t="s">
        <v>856</v>
      </c>
      <c r="H3" s="624" t="s">
        <v>33</v>
      </c>
      <c r="I3" s="624" t="s">
        <v>861</v>
      </c>
      <c r="J3" s="624" t="s">
        <v>860</v>
      </c>
      <c r="K3" s="624" t="s">
        <v>854</v>
      </c>
      <c r="L3" s="624" t="s">
        <v>864</v>
      </c>
      <c r="M3" s="624" t="s">
        <v>855</v>
      </c>
      <c r="N3" s="624" t="s">
        <v>856</v>
      </c>
    </row>
    <row r="4" spans="1:14" ht="18" customHeight="1">
      <c r="A4" s="625">
        <f t="shared" ref="A4:A35" si="0">IF(D4&lt;&gt;"",ROW()-3,"")</f>
        <v>1</v>
      </c>
      <c r="B4" s="636">
        <v>42769</v>
      </c>
      <c r="C4" s="638" t="s">
        <v>576</v>
      </c>
      <c r="D4" s="626" t="s">
        <v>573</v>
      </c>
      <c r="E4" s="641" t="s">
        <v>574</v>
      </c>
      <c r="F4" s="627">
        <f>G4*10</f>
        <v>918980</v>
      </c>
      <c r="G4" s="627">
        <v>91898</v>
      </c>
      <c r="H4" s="625">
        <f>IF(K4&lt;&gt;"",ROW()-3,"")</f>
        <v>1</v>
      </c>
      <c r="I4" s="636">
        <v>42739</v>
      </c>
      <c r="J4" s="628" t="s">
        <v>310</v>
      </c>
      <c r="K4" s="626" t="s">
        <v>529</v>
      </c>
      <c r="L4" s="641" t="s">
        <v>863</v>
      </c>
      <c r="M4" s="627">
        <v>36616000</v>
      </c>
      <c r="N4" s="627">
        <v>3661600</v>
      </c>
    </row>
    <row r="5" spans="1:14" ht="18" customHeight="1">
      <c r="A5" s="625">
        <f t="shared" si="0"/>
        <v>2</v>
      </c>
      <c r="B5" s="637">
        <v>42749</v>
      </c>
      <c r="C5" s="639" t="s">
        <v>291</v>
      </c>
      <c r="D5" s="629" t="s">
        <v>578</v>
      </c>
      <c r="E5" s="641" t="s">
        <v>577</v>
      </c>
      <c r="F5" s="627">
        <f t="shared" ref="F5:F24" si="1">G5*10</f>
        <v>12359700</v>
      </c>
      <c r="G5" s="630">
        <v>1235970</v>
      </c>
      <c r="H5" s="625">
        <f t="shared" ref="H5:H40" si="2">IF(K5&lt;&gt;"",ROW()-3,"")</f>
        <v>2</v>
      </c>
      <c r="I5" s="637">
        <v>42741</v>
      </c>
      <c r="J5" s="631" t="s">
        <v>568</v>
      </c>
      <c r="K5" s="629" t="s">
        <v>530</v>
      </c>
      <c r="L5" s="641" t="s">
        <v>863</v>
      </c>
      <c r="M5" s="627">
        <v>650000</v>
      </c>
      <c r="N5" s="630">
        <v>65000</v>
      </c>
    </row>
    <row r="6" spans="1:14" ht="18" customHeight="1">
      <c r="A6" s="625">
        <f t="shared" si="0"/>
        <v>3</v>
      </c>
      <c r="B6" s="637">
        <v>42781</v>
      </c>
      <c r="C6" s="639" t="s">
        <v>291</v>
      </c>
      <c r="D6" s="629" t="s">
        <v>624</v>
      </c>
      <c r="E6" s="641" t="s">
        <v>577</v>
      </c>
      <c r="F6" s="627">
        <f t="shared" si="1"/>
        <v>7216140</v>
      </c>
      <c r="G6" s="630">
        <v>721614</v>
      </c>
      <c r="H6" s="625">
        <f t="shared" si="2"/>
        <v>3</v>
      </c>
      <c r="I6" s="637">
        <v>42741</v>
      </c>
      <c r="J6" s="631" t="s">
        <v>299</v>
      </c>
      <c r="K6" s="629" t="s">
        <v>531</v>
      </c>
      <c r="L6" s="641" t="s">
        <v>863</v>
      </c>
      <c r="M6" s="627">
        <v>1673000</v>
      </c>
      <c r="N6" s="630">
        <v>167300</v>
      </c>
    </row>
    <row r="7" spans="1:14" ht="18" customHeight="1">
      <c r="A7" s="625">
        <f t="shared" si="0"/>
        <v>4</v>
      </c>
      <c r="B7" s="637">
        <v>42782</v>
      </c>
      <c r="C7" s="639" t="s">
        <v>291</v>
      </c>
      <c r="D7" s="629" t="s">
        <v>628</v>
      </c>
      <c r="E7" s="641" t="s">
        <v>577</v>
      </c>
      <c r="F7" s="627">
        <f t="shared" si="1"/>
        <v>1405200</v>
      </c>
      <c r="G7" s="630">
        <v>140520</v>
      </c>
      <c r="H7" s="625">
        <f t="shared" si="2"/>
        <v>4</v>
      </c>
      <c r="I7" s="637">
        <v>42741</v>
      </c>
      <c r="J7" s="631" t="s">
        <v>468</v>
      </c>
      <c r="K7" s="629" t="s">
        <v>532</v>
      </c>
      <c r="L7" s="641" t="s">
        <v>422</v>
      </c>
      <c r="M7" s="627">
        <v>310800000</v>
      </c>
      <c r="N7" s="630">
        <v>31080000</v>
      </c>
    </row>
    <row r="8" spans="1:14" ht="18" customHeight="1">
      <c r="A8" s="625">
        <f t="shared" si="0"/>
        <v>5</v>
      </c>
      <c r="B8" s="637">
        <v>42794</v>
      </c>
      <c r="C8" s="639" t="s">
        <v>291</v>
      </c>
      <c r="D8" s="629" t="s">
        <v>629</v>
      </c>
      <c r="E8" s="641" t="s">
        <v>577</v>
      </c>
      <c r="F8" s="627">
        <f t="shared" si="1"/>
        <v>1782000</v>
      </c>
      <c r="G8" s="630">
        <v>178200</v>
      </c>
      <c r="H8" s="625">
        <f t="shared" si="2"/>
        <v>5</v>
      </c>
      <c r="I8" s="637">
        <v>42745</v>
      </c>
      <c r="J8" s="631" t="s">
        <v>566</v>
      </c>
      <c r="K8" s="629" t="s">
        <v>533</v>
      </c>
      <c r="L8" s="641" t="s">
        <v>551</v>
      </c>
      <c r="M8" s="627">
        <v>1600000</v>
      </c>
      <c r="N8" s="630">
        <v>160000</v>
      </c>
    </row>
    <row r="9" spans="1:14" ht="18" customHeight="1">
      <c r="A9" s="625">
        <f t="shared" si="0"/>
        <v>6</v>
      </c>
      <c r="B9" s="637">
        <v>42795</v>
      </c>
      <c r="C9" s="639" t="s">
        <v>291</v>
      </c>
      <c r="D9" s="629" t="s">
        <v>631</v>
      </c>
      <c r="E9" s="641" t="s">
        <v>577</v>
      </c>
      <c r="F9" s="627">
        <f t="shared" si="1"/>
        <v>9001860</v>
      </c>
      <c r="G9" s="630">
        <v>900186</v>
      </c>
      <c r="H9" s="625">
        <f t="shared" si="2"/>
        <v>6</v>
      </c>
      <c r="I9" s="637">
        <v>42745</v>
      </c>
      <c r="J9" s="631" t="s">
        <v>300</v>
      </c>
      <c r="K9" s="629" t="s">
        <v>534</v>
      </c>
      <c r="L9" s="641" t="s">
        <v>863</v>
      </c>
      <c r="M9" s="627">
        <v>2409000</v>
      </c>
      <c r="N9" s="630">
        <v>240900</v>
      </c>
    </row>
    <row r="10" spans="1:14" ht="18" customHeight="1">
      <c r="A10" s="625">
        <f t="shared" si="0"/>
        <v>7</v>
      </c>
      <c r="B10" s="637">
        <v>42800</v>
      </c>
      <c r="C10" s="639" t="s">
        <v>291</v>
      </c>
      <c r="D10" s="629" t="s">
        <v>637</v>
      </c>
      <c r="E10" s="641" t="s">
        <v>577</v>
      </c>
      <c r="F10" s="627">
        <f t="shared" si="1"/>
        <v>1387190</v>
      </c>
      <c r="G10" s="630">
        <v>138719</v>
      </c>
      <c r="H10" s="625">
        <f t="shared" si="2"/>
        <v>7</v>
      </c>
      <c r="I10" s="637">
        <v>42747</v>
      </c>
      <c r="J10" s="631" t="s">
        <v>440</v>
      </c>
      <c r="K10" s="629" t="s">
        <v>535</v>
      </c>
      <c r="L10" s="641" t="s">
        <v>862</v>
      </c>
      <c r="M10" s="627">
        <v>4807000</v>
      </c>
      <c r="N10" s="630">
        <v>480700</v>
      </c>
    </row>
    <row r="11" spans="1:14" ht="18" customHeight="1">
      <c r="A11" s="625">
        <f t="shared" si="0"/>
        <v>8</v>
      </c>
      <c r="B11" s="637">
        <v>42796</v>
      </c>
      <c r="C11" s="639" t="s">
        <v>291</v>
      </c>
      <c r="D11" s="629" t="s">
        <v>536</v>
      </c>
      <c r="E11" s="641" t="s">
        <v>577</v>
      </c>
      <c r="F11" s="627">
        <f t="shared" si="1"/>
        <v>1683170</v>
      </c>
      <c r="G11" s="630">
        <v>168317</v>
      </c>
      <c r="H11" s="625">
        <f t="shared" si="2"/>
        <v>8</v>
      </c>
      <c r="I11" s="637">
        <v>42749</v>
      </c>
      <c r="J11" s="631" t="s">
        <v>420</v>
      </c>
      <c r="K11" s="629" t="s">
        <v>536</v>
      </c>
      <c r="L11" s="641" t="s">
        <v>862</v>
      </c>
      <c r="M11" s="627">
        <v>5460000</v>
      </c>
      <c r="N11" s="630">
        <v>546000</v>
      </c>
    </row>
    <row r="12" spans="1:14" ht="18" customHeight="1">
      <c r="A12" s="625">
        <f t="shared" si="0"/>
        <v>9</v>
      </c>
      <c r="B12" s="637">
        <v>42818</v>
      </c>
      <c r="C12" s="639" t="s">
        <v>291</v>
      </c>
      <c r="D12" s="629" t="s">
        <v>639</v>
      </c>
      <c r="E12" s="641" t="s">
        <v>577</v>
      </c>
      <c r="F12" s="627">
        <f t="shared" si="1"/>
        <v>2216260</v>
      </c>
      <c r="G12" s="630">
        <v>221626</v>
      </c>
      <c r="H12" s="625">
        <f t="shared" si="2"/>
        <v>9</v>
      </c>
      <c r="I12" s="637">
        <v>42751</v>
      </c>
      <c r="J12" s="631" t="s">
        <v>299</v>
      </c>
      <c r="K12" s="629" t="s">
        <v>537</v>
      </c>
      <c r="L12" s="641" t="s">
        <v>863</v>
      </c>
      <c r="M12" s="627">
        <v>637900</v>
      </c>
      <c r="N12" s="630">
        <v>63790</v>
      </c>
    </row>
    <row r="13" spans="1:14" ht="18" customHeight="1">
      <c r="A13" s="625">
        <f t="shared" si="0"/>
        <v>10</v>
      </c>
      <c r="B13" s="637">
        <v>42747</v>
      </c>
      <c r="C13" s="639" t="s">
        <v>498</v>
      </c>
      <c r="D13" s="629" t="s">
        <v>655</v>
      </c>
      <c r="E13" s="641" t="s">
        <v>862</v>
      </c>
      <c r="F13" s="627">
        <f t="shared" si="1"/>
        <v>44341020</v>
      </c>
      <c r="G13" s="630">
        <v>4434102</v>
      </c>
      <c r="H13" s="625">
        <f t="shared" si="2"/>
        <v>10</v>
      </c>
      <c r="I13" s="637">
        <v>42753</v>
      </c>
      <c r="J13" s="631" t="s">
        <v>567</v>
      </c>
      <c r="K13" s="629" t="s">
        <v>538</v>
      </c>
      <c r="L13" s="641" t="s">
        <v>551</v>
      </c>
      <c r="M13" s="627">
        <v>2000000</v>
      </c>
      <c r="N13" s="630">
        <v>200000</v>
      </c>
    </row>
    <row r="14" spans="1:14" ht="18" customHeight="1">
      <c r="A14" s="625">
        <f t="shared" si="0"/>
        <v>11</v>
      </c>
      <c r="B14" s="637">
        <v>42739</v>
      </c>
      <c r="C14" s="639" t="s">
        <v>498</v>
      </c>
      <c r="D14" s="629" t="s">
        <v>656</v>
      </c>
      <c r="E14" s="641" t="s">
        <v>863</v>
      </c>
      <c r="F14" s="627">
        <f t="shared" si="1"/>
        <v>340953070</v>
      </c>
      <c r="G14" s="630">
        <v>34095307</v>
      </c>
      <c r="H14" s="625">
        <f t="shared" si="2"/>
        <v>11</v>
      </c>
      <c r="I14" s="637">
        <v>42753</v>
      </c>
      <c r="J14" s="631" t="s">
        <v>412</v>
      </c>
      <c r="K14" s="629" t="s">
        <v>539</v>
      </c>
      <c r="L14" s="641" t="s">
        <v>862</v>
      </c>
      <c r="M14" s="627">
        <v>17850000</v>
      </c>
      <c r="N14" s="630">
        <v>1785000</v>
      </c>
    </row>
    <row r="15" spans="1:14" ht="18" customHeight="1">
      <c r="A15" s="625">
        <f t="shared" si="0"/>
        <v>12</v>
      </c>
      <c r="B15" s="637">
        <v>42755</v>
      </c>
      <c r="C15" s="639" t="s">
        <v>498</v>
      </c>
      <c r="D15" s="629" t="s">
        <v>657</v>
      </c>
      <c r="E15" s="641" t="s">
        <v>863</v>
      </c>
      <c r="F15" s="627">
        <f t="shared" si="1"/>
        <v>252599640</v>
      </c>
      <c r="G15" s="630">
        <v>25259964</v>
      </c>
      <c r="H15" s="625">
        <f t="shared" si="2"/>
        <v>12</v>
      </c>
      <c r="I15" s="637">
        <v>42753</v>
      </c>
      <c r="J15" s="631" t="s">
        <v>566</v>
      </c>
      <c r="K15" s="629" t="s">
        <v>540</v>
      </c>
      <c r="L15" s="641" t="s">
        <v>551</v>
      </c>
      <c r="M15" s="627">
        <v>4600000</v>
      </c>
      <c r="N15" s="630">
        <v>460000</v>
      </c>
    </row>
    <row r="16" spans="1:14" ht="18" customHeight="1">
      <c r="A16" s="625">
        <f t="shared" si="0"/>
        <v>13</v>
      </c>
      <c r="B16" s="637">
        <v>42757</v>
      </c>
      <c r="C16" s="639" t="s">
        <v>498</v>
      </c>
      <c r="D16" s="629" t="s">
        <v>658</v>
      </c>
      <c r="E16" s="641" t="s">
        <v>863</v>
      </c>
      <c r="F16" s="627">
        <f t="shared" si="1"/>
        <v>91485090</v>
      </c>
      <c r="G16" s="630">
        <v>9148509</v>
      </c>
      <c r="H16" s="625">
        <f t="shared" si="2"/>
        <v>13</v>
      </c>
      <c r="I16" s="637">
        <v>42754</v>
      </c>
      <c r="J16" s="631" t="s">
        <v>412</v>
      </c>
      <c r="K16" s="629" t="s">
        <v>541</v>
      </c>
      <c r="L16" s="641" t="s">
        <v>862</v>
      </c>
      <c r="M16" s="627">
        <v>16957500</v>
      </c>
      <c r="N16" s="630">
        <v>1695750</v>
      </c>
    </row>
    <row r="17" spans="1:14" ht="18" customHeight="1">
      <c r="A17" s="625">
        <f t="shared" si="0"/>
        <v>14</v>
      </c>
      <c r="B17" s="637">
        <v>42786</v>
      </c>
      <c r="C17" s="639" t="s">
        <v>498</v>
      </c>
      <c r="D17" s="629" t="s">
        <v>659</v>
      </c>
      <c r="E17" s="641" t="s">
        <v>863</v>
      </c>
      <c r="F17" s="627">
        <f t="shared" si="1"/>
        <v>180916160</v>
      </c>
      <c r="G17" s="630">
        <v>18091616</v>
      </c>
      <c r="H17" s="625">
        <f t="shared" si="2"/>
        <v>14</v>
      </c>
      <c r="I17" s="637">
        <v>42755</v>
      </c>
      <c r="J17" s="631" t="s">
        <v>305</v>
      </c>
      <c r="K17" s="629" t="s">
        <v>542</v>
      </c>
      <c r="L17" s="641" t="s">
        <v>863</v>
      </c>
      <c r="M17" s="627">
        <v>276600000</v>
      </c>
      <c r="N17" s="630">
        <v>27660000</v>
      </c>
    </row>
    <row r="18" spans="1:14" ht="18" customHeight="1">
      <c r="A18" s="625">
        <f t="shared" si="0"/>
        <v>15</v>
      </c>
      <c r="B18" s="637">
        <v>42824</v>
      </c>
      <c r="C18" s="639" t="s">
        <v>576</v>
      </c>
      <c r="D18" s="629" t="s">
        <v>660</v>
      </c>
      <c r="E18" s="641" t="s">
        <v>574</v>
      </c>
      <c r="F18" s="627">
        <f t="shared" si="1"/>
        <v>2464250</v>
      </c>
      <c r="G18" s="630">
        <v>246425</v>
      </c>
      <c r="H18" s="625">
        <f t="shared" si="2"/>
        <v>15</v>
      </c>
      <c r="I18" s="637">
        <v>42755</v>
      </c>
      <c r="J18" s="631" t="s">
        <v>565</v>
      </c>
      <c r="K18" s="629" t="s">
        <v>543</v>
      </c>
      <c r="L18" s="641" t="s">
        <v>863</v>
      </c>
      <c r="M18" s="627">
        <v>3000000</v>
      </c>
      <c r="N18" s="630">
        <v>300000</v>
      </c>
    </row>
    <row r="19" spans="1:14" ht="18" customHeight="1">
      <c r="A19" s="625">
        <f t="shared" si="0"/>
        <v>16</v>
      </c>
      <c r="B19" s="637">
        <v>42825</v>
      </c>
      <c r="C19" s="639" t="s">
        <v>662</v>
      </c>
      <c r="D19" s="629" t="s">
        <v>661</v>
      </c>
      <c r="E19" s="641" t="s">
        <v>574</v>
      </c>
      <c r="F19" s="627">
        <f t="shared" si="1"/>
        <v>4551330</v>
      </c>
      <c r="G19" s="630">
        <v>455133</v>
      </c>
      <c r="H19" s="625">
        <f t="shared" si="2"/>
        <v>16</v>
      </c>
      <c r="I19" s="637">
        <v>42756</v>
      </c>
      <c r="J19" s="631" t="s">
        <v>412</v>
      </c>
      <c r="K19" s="629" t="s">
        <v>560</v>
      </c>
      <c r="L19" s="641" t="s">
        <v>862</v>
      </c>
      <c r="M19" s="627">
        <v>15300000</v>
      </c>
      <c r="N19" s="630">
        <v>1530000</v>
      </c>
    </row>
    <row r="20" spans="1:14" ht="18" customHeight="1">
      <c r="A20" s="625">
        <f t="shared" si="0"/>
        <v>17</v>
      </c>
      <c r="B20" s="637">
        <v>42821</v>
      </c>
      <c r="C20" s="639" t="s">
        <v>385</v>
      </c>
      <c r="D20" s="629" t="s">
        <v>663</v>
      </c>
      <c r="E20" s="641" t="s">
        <v>863</v>
      </c>
      <c r="F20" s="627">
        <f t="shared" si="1"/>
        <v>119340580</v>
      </c>
      <c r="G20" s="630">
        <v>11934058</v>
      </c>
      <c r="H20" s="625">
        <f t="shared" si="2"/>
        <v>17</v>
      </c>
      <c r="I20" s="637">
        <v>42758</v>
      </c>
      <c r="J20" s="631" t="s">
        <v>412</v>
      </c>
      <c r="K20" s="629" t="s">
        <v>561</v>
      </c>
      <c r="L20" s="641" t="s">
        <v>862</v>
      </c>
      <c r="M20" s="627">
        <v>17042500</v>
      </c>
      <c r="N20" s="630">
        <v>1704250</v>
      </c>
    </row>
    <row r="21" spans="1:14" ht="18" customHeight="1">
      <c r="A21" s="625">
        <f t="shared" si="0"/>
        <v>18</v>
      </c>
      <c r="B21" s="637">
        <v>42794</v>
      </c>
      <c r="C21" s="639" t="s">
        <v>385</v>
      </c>
      <c r="D21" s="629" t="s">
        <v>802</v>
      </c>
      <c r="E21" s="641" t="s">
        <v>863</v>
      </c>
      <c r="F21" s="627">
        <f t="shared" si="1"/>
        <v>49435080</v>
      </c>
      <c r="G21" s="630">
        <v>4943508</v>
      </c>
      <c r="H21" s="625">
        <f t="shared" si="2"/>
        <v>18</v>
      </c>
      <c r="I21" s="637">
        <v>42758</v>
      </c>
      <c r="J21" s="631" t="s">
        <v>564</v>
      </c>
      <c r="K21" s="629" t="s">
        <v>562</v>
      </c>
      <c r="L21" s="641" t="s">
        <v>551</v>
      </c>
      <c r="M21" s="627">
        <v>13300000</v>
      </c>
      <c r="N21" s="630">
        <v>1330000</v>
      </c>
    </row>
    <row r="22" spans="1:14" ht="18" customHeight="1">
      <c r="A22" s="625">
        <f t="shared" si="0"/>
        <v>19</v>
      </c>
      <c r="B22" s="637">
        <v>42783</v>
      </c>
      <c r="C22" s="639" t="s">
        <v>468</v>
      </c>
      <c r="D22" s="629" t="s">
        <v>664</v>
      </c>
      <c r="E22" s="641" t="s">
        <v>294</v>
      </c>
      <c r="F22" s="627">
        <f t="shared" si="1"/>
        <v>36008800</v>
      </c>
      <c r="G22" s="630">
        <v>3600880</v>
      </c>
      <c r="H22" s="625">
        <f t="shared" si="2"/>
        <v>19</v>
      </c>
      <c r="I22" s="637">
        <v>42758</v>
      </c>
      <c r="J22" s="631" t="s">
        <v>306</v>
      </c>
      <c r="K22" s="629" t="s">
        <v>563</v>
      </c>
      <c r="L22" s="641" t="s">
        <v>863</v>
      </c>
      <c r="M22" s="627">
        <v>91890083</v>
      </c>
      <c r="N22" s="630">
        <v>9189008</v>
      </c>
    </row>
    <row r="23" spans="1:14" ht="18" customHeight="1">
      <c r="A23" s="625">
        <f t="shared" si="0"/>
        <v>20</v>
      </c>
      <c r="B23" s="637">
        <v>42794</v>
      </c>
      <c r="C23" s="639" t="s">
        <v>468</v>
      </c>
      <c r="D23" s="629" t="s">
        <v>664</v>
      </c>
      <c r="E23" s="641" t="s">
        <v>863</v>
      </c>
      <c r="F23" s="627">
        <f t="shared" si="1"/>
        <v>79264880</v>
      </c>
      <c r="G23" s="630">
        <v>7926488</v>
      </c>
      <c r="H23" s="625">
        <f t="shared" si="2"/>
        <v>20</v>
      </c>
      <c r="I23" s="637">
        <v>42759</v>
      </c>
      <c r="J23" s="631" t="s">
        <v>490</v>
      </c>
      <c r="K23" s="629" t="s">
        <v>580</v>
      </c>
      <c r="L23" s="641" t="s">
        <v>862</v>
      </c>
      <c r="M23" s="627">
        <v>13632557</v>
      </c>
      <c r="N23" s="630">
        <v>1363256</v>
      </c>
    </row>
    <row r="24" spans="1:14" ht="18" customHeight="1">
      <c r="A24" s="625">
        <f t="shared" si="0"/>
        <v>21</v>
      </c>
      <c r="B24" s="637">
        <v>42772</v>
      </c>
      <c r="C24" s="639" t="s">
        <v>468</v>
      </c>
      <c r="D24" s="629" t="s">
        <v>732</v>
      </c>
      <c r="E24" s="641" t="s">
        <v>863</v>
      </c>
      <c r="F24" s="627">
        <f t="shared" si="1"/>
        <v>58092300</v>
      </c>
      <c r="G24" s="630">
        <v>5809230</v>
      </c>
      <c r="H24" s="625">
        <f t="shared" si="2"/>
        <v>21</v>
      </c>
      <c r="I24" s="637">
        <v>42772</v>
      </c>
      <c r="J24" s="631" t="s">
        <v>313</v>
      </c>
      <c r="K24" s="629" t="s">
        <v>581</v>
      </c>
      <c r="L24" s="641" t="s">
        <v>863</v>
      </c>
      <c r="M24" s="627">
        <v>40480000</v>
      </c>
      <c r="N24" s="630">
        <v>4048000</v>
      </c>
    </row>
    <row r="25" spans="1:14" ht="18" customHeight="1">
      <c r="A25" s="625" t="str">
        <f t="shared" si="0"/>
        <v/>
      </c>
      <c r="B25" s="637"/>
      <c r="C25" s="639"/>
      <c r="D25" s="629"/>
      <c r="E25" s="642" t="s">
        <v>422</v>
      </c>
      <c r="F25" s="630">
        <v>348600000</v>
      </c>
      <c r="G25" s="630">
        <v>34860000</v>
      </c>
      <c r="H25" s="625">
        <f t="shared" si="2"/>
        <v>22</v>
      </c>
      <c r="I25" s="637">
        <v>42773</v>
      </c>
      <c r="J25" s="631" t="s">
        <v>412</v>
      </c>
      <c r="K25" s="629" t="s">
        <v>582</v>
      </c>
      <c r="L25" s="641" t="s">
        <v>862</v>
      </c>
      <c r="M25" s="627">
        <v>17000000</v>
      </c>
      <c r="N25" s="630">
        <v>1700000</v>
      </c>
    </row>
    <row r="26" spans="1:14" ht="18" customHeight="1">
      <c r="A26" s="625" t="str">
        <f t="shared" si="0"/>
        <v/>
      </c>
      <c r="B26" s="637"/>
      <c r="C26" s="631"/>
      <c r="D26" s="629"/>
      <c r="E26" s="642" t="s">
        <v>422</v>
      </c>
      <c r="F26" s="630">
        <f>29800*8300</f>
        <v>247340000</v>
      </c>
      <c r="G26" s="630">
        <v>24734000</v>
      </c>
      <c r="H26" s="625">
        <f t="shared" si="2"/>
        <v>23</v>
      </c>
      <c r="I26" s="637">
        <v>42779</v>
      </c>
      <c r="J26" s="631" t="s">
        <v>300</v>
      </c>
      <c r="K26" s="629" t="s">
        <v>583</v>
      </c>
      <c r="L26" s="641" t="s">
        <v>863</v>
      </c>
      <c r="M26" s="627">
        <v>2409000</v>
      </c>
      <c r="N26" s="630">
        <v>240900</v>
      </c>
    </row>
    <row r="27" spans="1:14" ht="18" customHeight="1">
      <c r="A27" s="625" t="str">
        <f t="shared" si="0"/>
        <v/>
      </c>
      <c r="B27" s="637"/>
      <c r="C27" s="631"/>
      <c r="D27" s="629"/>
      <c r="E27" s="642"/>
      <c r="F27" s="630"/>
      <c r="G27" s="630"/>
      <c r="H27" s="625">
        <f t="shared" si="2"/>
        <v>24</v>
      </c>
      <c r="I27" s="637">
        <v>42782</v>
      </c>
      <c r="J27" s="631" t="s">
        <v>299</v>
      </c>
      <c r="K27" s="629" t="s">
        <v>584</v>
      </c>
      <c r="L27" s="641" t="s">
        <v>863</v>
      </c>
      <c r="M27" s="627">
        <v>7280000</v>
      </c>
      <c r="N27" s="630">
        <v>728000</v>
      </c>
    </row>
    <row r="28" spans="1:14" ht="18" customHeight="1">
      <c r="A28" s="625" t="str">
        <f t="shared" si="0"/>
        <v/>
      </c>
      <c r="B28" s="637"/>
      <c r="C28" s="631"/>
      <c r="D28" s="629"/>
      <c r="E28" s="642"/>
      <c r="F28" s="630"/>
      <c r="G28" s="630"/>
      <c r="H28" s="625">
        <f t="shared" si="2"/>
        <v>25</v>
      </c>
      <c r="I28" s="637">
        <v>42782</v>
      </c>
      <c r="J28" s="631" t="s">
        <v>612</v>
      </c>
      <c r="K28" s="629" t="s">
        <v>585</v>
      </c>
      <c r="L28" s="641" t="s">
        <v>551</v>
      </c>
      <c r="M28" s="627">
        <v>4725000</v>
      </c>
      <c r="N28" s="630">
        <v>472500</v>
      </c>
    </row>
    <row r="29" spans="1:14" ht="18" customHeight="1">
      <c r="A29" s="625" t="str">
        <f t="shared" si="0"/>
        <v/>
      </c>
      <c r="B29" s="637"/>
      <c r="C29" s="631"/>
      <c r="D29" s="629"/>
      <c r="E29" s="642"/>
      <c r="F29" s="630"/>
      <c r="G29" s="630"/>
      <c r="H29" s="625">
        <f t="shared" si="2"/>
        <v>26</v>
      </c>
      <c r="I29" s="637">
        <v>42783</v>
      </c>
      <c r="J29" s="631" t="s">
        <v>412</v>
      </c>
      <c r="K29" s="629" t="s">
        <v>586</v>
      </c>
      <c r="L29" s="641" t="s">
        <v>862</v>
      </c>
      <c r="M29" s="627">
        <v>16150000</v>
      </c>
      <c r="N29" s="630">
        <v>1615000</v>
      </c>
    </row>
    <row r="30" spans="1:14" ht="18" customHeight="1">
      <c r="A30" s="625" t="str">
        <f t="shared" si="0"/>
        <v/>
      </c>
      <c r="B30" s="637"/>
      <c r="C30" s="631"/>
      <c r="D30" s="629"/>
      <c r="E30" s="642"/>
      <c r="F30" s="630"/>
      <c r="G30" s="630"/>
      <c r="H30" s="625">
        <f t="shared" si="2"/>
        <v>27</v>
      </c>
      <c r="I30" s="637">
        <v>42786</v>
      </c>
      <c r="J30" s="631" t="s">
        <v>490</v>
      </c>
      <c r="K30" s="629" t="s">
        <v>587</v>
      </c>
      <c r="L30" s="641" t="s">
        <v>862</v>
      </c>
      <c r="M30" s="627">
        <v>16514197</v>
      </c>
      <c r="N30" s="630">
        <v>1651420</v>
      </c>
    </row>
    <row r="31" spans="1:14" ht="18" customHeight="1">
      <c r="A31" s="625" t="str">
        <f t="shared" si="0"/>
        <v/>
      </c>
      <c r="B31" s="637"/>
      <c r="C31" s="631"/>
      <c r="D31" s="629"/>
      <c r="E31" s="642"/>
      <c r="F31" s="630"/>
      <c r="G31" s="630"/>
      <c r="H31" s="625">
        <f t="shared" si="2"/>
        <v>28</v>
      </c>
      <c r="I31" s="637">
        <v>42788</v>
      </c>
      <c r="J31" s="631" t="s">
        <v>332</v>
      </c>
      <c r="K31" s="629" t="s">
        <v>588</v>
      </c>
      <c r="L31" s="641" t="s">
        <v>862</v>
      </c>
      <c r="M31" s="627">
        <v>8750000</v>
      </c>
      <c r="N31" s="630">
        <v>875000</v>
      </c>
    </row>
    <row r="32" spans="1:14" ht="18" customHeight="1">
      <c r="A32" s="625" t="str">
        <f t="shared" si="0"/>
        <v/>
      </c>
      <c r="B32" s="637"/>
      <c r="C32" s="631"/>
      <c r="D32" s="629"/>
      <c r="E32" s="642"/>
      <c r="F32" s="630"/>
      <c r="G32" s="630"/>
      <c r="H32" s="625">
        <f t="shared" si="2"/>
        <v>29</v>
      </c>
      <c r="I32" s="637">
        <v>42788</v>
      </c>
      <c r="J32" s="631" t="s">
        <v>615</v>
      </c>
      <c r="K32" s="629" t="s">
        <v>589</v>
      </c>
      <c r="L32" s="641" t="s">
        <v>862</v>
      </c>
      <c r="M32" s="627">
        <v>8000000</v>
      </c>
      <c r="N32" s="630">
        <v>800000</v>
      </c>
    </row>
    <row r="33" spans="1:14" ht="18" customHeight="1">
      <c r="A33" s="625" t="str">
        <f t="shared" si="0"/>
        <v/>
      </c>
      <c r="B33" s="637"/>
      <c r="C33" s="631"/>
      <c r="D33" s="629"/>
      <c r="E33" s="642"/>
      <c r="F33" s="630"/>
      <c r="G33" s="630"/>
      <c r="H33" s="625">
        <f t="shared" si="2"/>
        <v>30</v>
      </c>
      <c r="I33" s="637">
        <v>42789</v>
      </c>
      <c r="J33" s="631" t="s">
        <v>412</v>
      </c>
      <c r="K33" s="629" t="s">
        <v>590</v>
      </c>
      <c r="L33" s="641" t="s">
        <v>862</v>
      </c>
      <c r="M33" s="627">
        <v>15300000</v>
      </c>
      <c r="N33" s="630">
        <v>1530000</v>
      </c>
    </row>
    <row r="34" spans="1:14" ht="18" customHeight="1">
      <c r="A34" s="625" t="str">
        <f t="shared" si="0"/>
        <v/>
      </c>
      <c r="B34" s="637"/>
      <c r="C34" s="631"/>
      <c r="D34" s="629"/>
      <c r="E34" s="642"/>
      <c r="F34" s="630"/>
      <c r="G34" s="630"/>
      <c r="H34" s="625">
        <f t="shared" si="2"/>
        <v>31</v>
      </c>
      <c r="I34" s="637">
        <v>42789</v>
      </c>
      <c r="J34" s="631" t="s">
        <v>420</v>
      </c>
      <c r="K34" s="629" t="s">
        <v>591</v>
      </c>
      <c r="L34" s="641" t="s">
        <v>862</v>
      </c>
      <c r="M34" s="627">
        <v>11161500</v>
      </c>
      <c r="N34" s="630">
        <v>1116150</v>
      </c>
    </row>
    <row r="35" spans="1:14" ht="18" customHeight="1">
      <c r="A35" s="625" t="str">
        <f t="shared" si="0"/>
        <v/>
      </c>
      <c r="B35" s="637"/>
      <c r="C35" s="631"/>
      <c r="D35" s="629"/>
      <c r="E35" s="642"/>
      <c r="F35" s="630"/>
      <c r="G35" s="630"/>
      <c r="H35" s="625">
        <f t="shared" si="2"/>
        <v>32</v>
      </c>
      <c r="I35" s="637">
        <v>42790</v>
      </c>
      <c r="J35" s="631" t="s">
        <v>564</v>
      </c>
      <c r="K35" s="629" t="s">
        <v>592</v>
      </c>
      <c r="L35" s="641" t="s">
        <v>551</v>
      </c>
      <c r="M35" s="627">
        <v>5500000</v>
      </c>
      <c r="N35" s="630">
        <v>550000</v>
      </c>
    </row>
    <row r="36" spans="1:14" ht="18" customHeight="1">
      <c r="A36" s="625" t="str">
        <f t="shared" ref="A36:A64" si="3">IF(D36&lt;&gt;"",ROW()-3,"")</f>
        <v/>
      </c>
      <c r="B36" s="637"/>
      <c r="C36" s="631"/>
      <c r="D36" s="629"/>
      <c r="E36" s="642"/>
      <c r="F36" s="630"/>
      <c r="G36" s="630"/>
      <c r="H36" s="625">
        <f t="shared" si="2"/>
        <v>33</v>
      </c>
      <c r="I36" s="637">
        <v>42790</v>
      </c>
      <c r="J36" s="631" t="s">
        <v>305</v>
      </c>
      <c r="K36" s="629" t="s">
        <v>593</v>
      </c>
      <c r="L36" s="641" t="s">
        <v>863</v>
      </c>
      <c r="M36" s="627">
        <v>209438500</v>
      </c>
      <c r="N36" s="630">
        <v>20943850</v>
      </c>
    </row>
    <row r="37" spans="1:14" ht="18" customHeight="1">
      <c r="A37" s="625" t="str">
        <f t="shared" si="3"/>
        <v/>
      </c>
      <c r="B37" s="637"/>
      <c r="C37" s="631"/>
      <c r="D37" s="629"/>
      <c r="E37" s="642"/>
      <c r="F37" s="630"/>
      <c r="G37" s="630"/>
      <c r="H37" s="625">
        <f t="shared" si="2"/>
        <v>34</v>
      </c>
      <c r="I37" s="637">
        <v>42791</v>
      </c>
      <c r="J37" s="631" t="s">
        <v>299</v>
      </c>
      <c r="K37" s="629" t="s">
        <v>594</v>
      </c>
      <c r="L37" s="641" t="s">
        <v>863</v>
      </c>
      <c r="M37" s="627">
        <v>14569000</v>
      </c>
      <c r="N37" s="630">
        <v>1456900</v>
      </c>
    </row>
    <row r="38" spans="1:14" ht="18" customHeight="1">
      <c r="A38" s="625" t="str">
        <f t="shared" si="3"/>
        <v/>
      </c>
      <c r="B38" s="637"/>
      <c r="C38" s="631"/>
      <c r="D38" s="629"/>
      <c r="E38" s="642"/>
      <c r="F38" s="630"/>
      <c r="G38" s="630"/>
      <c r="H38" s="625">
        <f t="shared" si="2"/>
        <v>35</v>
      </c>
      <c r="I38" s="637">
        <v>42791</v>
      </c>
      <c r="J38" s="631" t="s">
        <v>306</v>
      </c>
      <c r="K38" s="629" t="s">
        <v>595</v>
      </c>
      <c r="L38" s="641" t="s">
        <v>863</v>
      </c>
      <c r="M38" s="627">
        <v>50132225</v>
      </c>
      <c r="N38" s="630">
        <v>5013223</v>
      </c>
    </row>
    <row r="39" spans="1:14" ht="18" customHeight="1">
      <c r="A39" s="625" t="str">
        <f t="shared" si="3"/>
        <v/>
      </c>
      <c r="B39" s="637"/>
      <c r="C39" s="631"/>
      <c r="D39" s="629"/>
      <c r="E39" s="642"/>
      <c r="F39" s="630"/>
      <c r="G39" s="630"/>
      <c r="H39" s="625">
        <f t="shared" si="2"/>
        <v>36</v>
      </c>
      <c r="I39" s="637">
        <v>42791</v>
      </c>
      <c r="J39" s="631" t="s">
        <v>619</v>
      </c>
      <c r="K39" s="629" t="s">
        <v>596</v>
      </c>
      <c r="L39" s="641" t="s">
        <v>551</v>
      </c>
      <c r="M39" s="627">
        <v>1000000</v>
      </c>
      <c r="N39" s="630">
        <v>100000</v>
      </c>
    </row>
    <row r="40" spans="1:14" ht="18" customHeight="1">
      <c r="A40" s="625" t="str">
        <f t="shared" si="3"/>
        <v/>
      </c>
      <c r="B40" s="637"/>
      <c r="C40" s="631"/>
      <c r="D40" s="629"/>
      <c r="E40" s="642"/>
      <c r="F40" s="630"/>
      <c r="G40" s="630"/>
      <c r="H40" s="625">
        <f t="shared" si="2"/>
        <v>37</v>
      </c>
      <c r="I40" s="637">
        <v>42793</v>
      </c>
      <c r="J40" s="631" t="s">
        <v>412</v>
      </c>
      <c r="K40" s="629" t="s">
        <v>597</v>
      </c>
      <c r="L40" s="641" t="s">
        <v>863</v>
      </c>
      <c r="M40" s="627">
        <v>13900000</v>
      </c>
      <c r="N40" s="630">
        <v>1390000</v>
      </c>
    </row>
    <row r="41" spans="1:14" ht="18" customHeight="1">
      <c r="A41" s="625" t="str">
        <f t="shared" si="3"/>
        <v/>
      </c>
      <c r="B41" s="637"/>
      <c r="C41" s="631"/>
      <c r="D41" s="629"/>
      <c r="E41" s="642"/>
      <c r="F41" s="630"/>
      <c r="G41" s="630"/>
      <c r="H41" s="625">
        <f t="shared" ref="H41:H58" si="4">IF(K41&lt;&gt;"",ROW()-3,"")</f>
        <v>38</v>
      </c>
      <c r="I41" s="637">
        <v>42794</v>
      </c>
      <c r="J41" s="631" t="s">
        <v>468</v>
      </c>
      <c r="K41" s="629" t="s">
        <v>842</v>
      </c>
      <c r="L41" s="641" t="s">
        <v>422</v>
      </c>
      <c r="M41" s="627">
        <v>352800000</v>
      </c>
      <c r="N41" s="630">
        <v>35280000</v>
      </c>
    </row>
    <row r="42" spans="1:14" ht="18" customHeight="1">
      <c r="A42" s="625" t="str">
        <f t="shared" si="3"/>
        <v/>
      </c>
      <c r="B42" s="637"/>
      <c r="C42" s="631"/>
      <c r="D42" s="629"/>
      <c r="E42" s="642"/>
      <c r="F42" s="630"/>
      <c r="G42" s="630"/>
      <c r="H42" s="625">
        <f t="shared" si="4"/>
        <v>39</v>
      </c>
      <c r="I42" s="637">
        <v>42800</v>
      </c>
      <c r="J42" s="631" t="s">
        <v>300</v>
      </c>
      <c r="K42" s="629" t="s">
        <v>598</v>
      </c>
      <c r="L42" s="641" t="s">
        <v>863</v>
      </c>
      <c r="M42" s="627">
        <v>1686300</v>
      </c>
      <c r="N42" s="630">
        <v>168630</v>
      </c>
    </row>
    <row r="43" spans="1:14" ht="18" customHeight="1">
      <c r="A43" s="625" t="str">
        <f t="shared" si="3"/>
        <v/>
      </c>
      <c r="B43" s="637"/>
      <c r="C43" s="631"/>
      <c r="D43" s="629"/>
      <c r="E43" s="642"/>
      <c r="F43" s="630"/>
      <c r="G43" s="630"/>
      <c r="H43" s="625">
        <f t="shared" si="4"/>
        <v>40</v>
      </c>
      <c r="I43" s="637">
        <v>42801</v>
      </c>
      <c r="J43" s="631" t="s">
        <v>313</v>
      </c>
      <c r="K43" s="629" t="s">
        <v>599</v>
      </c>
      <c r="L43" s="641" t="s">
        <v>863</v>
      </c>
      <c r="M43" s="627">
        <v>43700000</v>
      </c>
      <c r="N43" s="630">
        <v>4370000</v>
      </c>
    </row>
    <row r="44" spans="1:14" ht="18" customHeight="1">
      <c r="A44" s="625" t="str">
        <f t="shared" si="3"/>
        <v/>
      </c>
      <c r="B44" s="637"/>
      <c r="C44" s="631"/>
      <c r="D44" s="629"/>
      <c r="E44" s="642"/>
      <c r="F44" s="630"/>
      <c r="G44" s="630"/>
      <c r="H44" s="625">
        <f t="shared" si="4"/>
        <v>41</v>
      </c>
      <c r="I44" s="637">
        <v>42802</v>
      </c>
      <c r="J44" s="631" t="s">
        <v>411</v>
      </c>
      <c r="K44" s="629" t="s">
        <v>600</v>
      </c>
      <c r="L44" s="641" t="s">
        <v>577</v>
      </c>
      <c r="M44" s="627">
        <v>8057500</v>
      </c>
      <c r="N44" s="630">
        <v>805750</v>
      </c>
    </row>
    <row r="45" spans="1:14" ht="18" customHeight="1">
      <c r="A45" s="625" t="str">
        <f t="shared" si="3"/>
        <v/>
      </c>
      <c r="B45" s="637"/>
      <c r="C45" s="631"/>
      <c r="D45" s="629"/>
      <c r="E45" s="642"/>
      <c r="F45" s="630"/>
      <c r="G45" s="630"/>
      <c r="H45" s="625">
        <f t="shared" si="4"/>
        <v>42</v>
      </c>
      <c r="I45" s="637">
        <v>42803</v>
      </c>
      <c r="J45" s="631" t="s">
        <v>412</v>
      </c>
      <c r="K45" s="629" t="s">
        <v>823</v>
      </c>
      <c r="L45" s="641" t="s">
        <v>556</v>
      </c>
      <c r="M45" s="627">
        <v>16923500</v>
      </c>
      <c r="N45" s="630">
        <v>1692350</v>
      </c>
    </row>
    <row r="46" spans="1:14" ht="18" customHeight="1">
      <c r="A46" s="625" t="str">
        <f t="shared" si="3"/>
        <v/>
      </c>
      <c r="B46" s="637"/>
      <c r="C46" s="631"/>
      <c r="D46" s="629"/>
      <c r="E46" s="642"/>
      <c r="F46" s="630"/>
      <c r="G46" s="630"/>
      <c r="H46" s="625">
        <f t="shared" si="4"/>
        <v>43</v>
      </c>
      <c r="I46" s="637">
        <v>42805</v>
      </c>
      <c r="J46" s="631" t="s">
        <v>300</v>
      </c>
      <c r="K46" s="629" t="s">
        <v>601</v>
      </c>
      <c r="L46" s="641" t="s">
        <v>863</v>
      </c>
      <c r="M46" s="627">
        <v>4752000</v>
      </c>
      <c r="N46" s="630">
        <v>475200</v>
      </c>
    </row>
    <row r="47" spans="1:14" ht="18" customHeight="1">
      <c r="A47" s="625" t="str">
        <f t="shared" si="3"/>
        <v/>
      </c>
      <c r="B47" s="637"/>
      <c r="C47" s="631"/>
      <c r="D47" s="629"/>
      <c r="E47" s="642"/>
      <c r="F47" s="630"/>
      <c r="G47" s="630"/>
      <c r="H47" s="625">
        <f t="shared" si="4"/>
        <v>44</v>
      </c>
      <c r="I47" s="637">
        <v>42807</v>
      </c>
      <c r="J47" s="631" t="s">
        <v>412</v>
      </c>
      <c r="K47" s="629" t="s">
        <v>825</v>
      </c>
      <c r="L47" s="641" t="s">
        <v>556</v>
      </c>
      <c r="M47" s="627">
        <v>16065000</v>
      </c>
      <c r="N47" s="630">
        <v>1606500</v>
      </c>
    </row>
    <row r="48" spans="1:14" ht="18" customHeight="1">
      <c r="A48" s="625" t="str">
        <f t="shared" si="3"/>
        <v/>
      </c>
      <c r="B48" s="637"/>
      <c r="C48" s="631"/>
      <c r="D48" s="629"/>
      <c r="E48" s="642"/>
      <c r="F48" s="630"/>
      <c r="G48" s="630"/>
      <c r="H48" s="625">
        <f t="shared" si="4"/>
        <v>45</v>
      </c>
      <c r="I48" s="637">
        <v>42810</v>
      </c>
      <c r="J48" s="631" t="s">
        <v>327</v>
      </c>
      <c r="K48" s="629" t="s">
        <v>602</v>
      </c>
      <c r="L48" s="641" t="s">
        <v>863</v>
      </c>
      <c r="M48" s="627">
        <v>8661594</v>
      </c>
      <c r="N48" s="630">
        <v>866159</v>
      </c>
    </row>
    <row r="49" spans="1:14" ht="18" customHeight="1">
      <c r="A49" s="625" t="str">
        <f t="shared" si="3"/>
        <v/>
      </c>
      <c r="B49" s="637"/>
      <c r="C49" s="631"/>
      <c r="D49" s="629"/>
      <c r="E49" s="642"/>
      <c r="F49" s="630"/>
      <c r="G49" s="630"/>
      <c r="H49" s="625">
        <f t="shared" si="4"/>
        <v>46</v>
      </c>
      <c r="I49" s="637">
        <v>42811</v>
      </c>
      <c r="J49" s="631" t="s">
        <v>646</v>
      </c>
      <c r="K49" s="629" t="s">
        <v>603</v>
      </c>
      <c r="L49" s="641" t="s">
        <v>863</v>
      </c>
      <c r="M49" s="627">
        <v>42390130</v>
      </c>
      <c r="N49" s="630">
        <v>4239013</v>
      </c>
    </row>
    <row r="50" spans="1:14" ht="18" customHeight="1">
      <c r="A50" s="625" t="str">
        <f t="shared" si="3"/>
        <v/>
      </c>
      <c r="B50" s="637"/>
      <c r="C50" s="631"/>
      <c r="D50" s="629"/>
      <c r="E50" s="642"/>
      <c r="F50" s="630"/>
      <c r="G50" s="630"/>
      <c r="H50" s="625">
        <f t="shared" si="4"/>
        <v>47</v>
      </c>
      <c r="I50" s="637">
        <v>42811</v>
      </c>
      <c r="J50" s="631" t="s">
        <v>412</v>
      </c>
      <c r="K50" s="629" t="s">
        <v>826</v>
      </c>
      <c r="L50" s="641" t="s">
        <v>556</v>
      </c>
      <c r="M50" s="627">
        <v>17425000</v>
      </c>
      <c r="N50" s="630">
        <v>1742500</v>
      </c>
    </row>
    <row r="51" spans="1:14" ht="18" customHeight="1">
      <c r="A51" s="625" t="str">
        <f t="shared" si="3"/>
        <v/>
      </c>
      <c r="B51" s="637"/>
      <c r="C51" s="631"/>
      <c r="D51" s="629"/>
      <c r="E51" s="642"/>
      <c r="F51" s="630"/>
      <c r="G51" s="630"/>
      <c r="H51" s="625">
        <f t="shared" si="4"/>
        <v>48</v>
      </c>
      <c r="I51" s="637">
        <v>42812</v>
      </c>
      <c r="J51" s="631" t="s">
        <v>647</v>
      </c>
      <c r="K51" s="629" t="s">
        <v>604</v>
      </c>
      <c r="L51" s="641" t="s">
        <v>551</v>
      </c>
      <c r="M51" s="627">
        <v>1800000</v>
      </c>
      <c r="N51" s="630">
        <v>180000</v>
      </c>
    </row>
    <row r="52" spans="1:14" ht="18" customHeight="1">
      <c r="A52" s="625" t="str">
        <f t="shared" si="3"/>
        <v/>
      </c>
      <c r="B52" s="637"/>
      <c r="C52" s="631"/>
      <c r="D52" s="629"/>
      <c r="E52" s="642"/>
      <c r="F52" s="630"/>
      <c r="G52" s="630"/>
      <c r="H52" s="625">
        <f t="shared" si="4"/>
        <v>49</v>
      </c>
      <c r="I52" s="637">
        <v>42814</v>
      </c>
      <c r="J52" s="631" t="s">
        <v>305</v>
      </c>
      <c r="K52" s="629" t="s">
        <v>605</v>
      </c>
      <c r="L52" s="641" t="s">
        <v>863</v>
      </c>
      <c r="M52" s="627">
        <v>276600000</v>
      </c>
      <c r="N52" s="630">
        <v>27660000</v>
      </c>
    </row>
    <row r="53" spans="1:14" ht="18" customHeight="1">
      <c r="A53" s="625" t="str">
        <f t="shared" si="3"/>
        <v/>
      </c>
      <c r="B53" s="637"/>
      <c r="C53" s="631"/>
      <c r="D53" s="629"/>
      <c r="E53" s="642"/>
      <c r="F53" s="630"/>
      <c r="G53" s="630"/>
      <c r="H53" s="625">
        <f t="shared" si="4"/>
        <v>50</v>
      </c>
      <c r="I53" s="637">
        <v>42814</v>
      </c>
      <c r="J53" s="631" t="s">
        <v>648</v>
      </c>
      <c r="K53" s="629" t="s">
        <v>606</v>
      </c>
      <c r="L53" s="641" t="s">
        <v>863</v>
      </c>
      <c r="M53" s="627">
        <v>17745000</v>
      </c>
      <c r="N53" s="630">
        <v>1774500</v>
      </c>
    </row>
    <row r="54" spans="1:14" ht="18" customHeight="1">
      <c r="A54" s="625" t="str">
        <f t="shared" si="3"/>
        <v/>
      </c>
      <c r="B54" s="637"/>
      <c r="C54" s="631"/>
      <c r="D54" s="629"/>
      <c r="E54" s="642"/>
      <c r="F54" s="630"/>
      <c r="G54" s="630"/>
      <c r="H54" s="625">
        <f t="shared" si="4"/>
        <v>51</v>
      </c>
      <c r="I54" s="637">
        <v>42818</v>
      </c>
      <c r="J54" s="631" t="s">
        <v>327</v>
      </c>
      <c r="K54" s="629" t="s">
        <v>607</v>
      </c>
      <c r="L54" s="641" t="s">
        <v>863</v>
      </c>
      <c r="M54" s="627">
        <v>6789000</v>
      </c>
      <c r="N54" s="630">
        <v>678900</v>
      </c>
    </row>
    <row r="55" spans="1:14" ht="18" customHeight="1">
      <c r="A55" s="625" t="str">
        <f t="shared" si="3"/>
        <v/>
      </c>
      <c r="B55" s="637"/>
      <c r="C55" s="631"/>
      <c r="D55" s="629"/>
      <c r="E55" s="642"/>
      <c r="F55" s="630"/>
      <c r="G55" s="630"/>
      <c r="H55" s="625">
        <f t="shared" si="4"/>
        <v>52</v>
      </c>
      <c r="I55" s="637">
        <v>42819</v>
      </c>
      <c r="J55" s="631" t="s">
        <v>653</v>
      </c>
      <c r="K55" s="629" t="s">
        <v>608</v>
      </c>
      <c r="L55" s="641" t="s">
        <v>551</v>
      </c>
      <c r="M55" s="627">
        <v>6440000</v>
      </c>
      <c r="N55" s="630">
        <v>644000</v>
      </c>
    </row>
    <row r="56" spans="1:14" ht="18" customHeight="1">
      <c r="A56" s="625" t="str">
        <f t="shared" si="3"/>
        <v/>
      </c>
      <c r="B56" s="637"/>
      <c r="C56" s="631"/>
      <c r="D56" s="629"/>
      <c r="E56" s="642"/>
      <c r="F56" s="630"/>
      <c r="G56" s="630"/>
      <c r="H56" s="625">
        <f t="shared" si="4"/>
        <v>53</v>
      </c>
      <c r="I56" s="637">
        <v>42819</v>
      </c>
      <c r="J56" s="631" t="s">
        <v>470</v>
      </c>
      <c r="K56" s="629" t="s">
        <v>827</v>
      </c>
      <c r="L56" s="641" t="s">
        <v>863</v>
      </c>
      <c r="M56" s="627">
        <v>15000000</v>
      </c>
      <c r="N56" s="630">
        <v>1500000</v>
      </c>
    </row>
    <row r="57" spans="1:14" ht="18" customHeight="1">
      <c r="A57" s="625" t="str">
        <f t="shared" si="3"/>
        <v/>
      </c>
      <c r="B57" s="637"/>
      <c r="C57" s="631"/>
      <c r="D57" s="629"/>
      <c r="E57" s="642"/>
      <c r="F57" s="630"/>
      <c r="G57" s="630"/>
      <c r="H57" s="625">
        <f t="shared" si="4"/>
        <v>54</v>
      </c>
      <c r="I57" s="637">
        <v>42821</v>
      </c>
      <c r="J57" s="631" t="s">
        <v>566</v>
      </c>
      <c r="K57" s="629" t="s">
        <v>609</v>
      </c>
      <c r="L57" s="641" t="s">
        <v>551</v>
      </c>
      <c r="M57" s="627">
        <v>1600000</v>
      </c>
      <c r="N57" s="630">
        <v>160000</v>
      </c>
    </row>
    <row r="58" spans="1:14" ht="18" customHeight="1">
      <c r="A58" s="625" t="str">
        <f t="shared" si="3"/>
        <v/>
      </c>
      <c r="B58" s="637"/>
      <c r="C58" s="631"/>
      <c r="D58" s="629"/>
      <c r="E58" s="642"/>
      <c r="F58" s="630"/>
      <c r="G58" s="630"/>
      <c r="H58" s="625">
        <f t="shared" si="4"/>
        <v>55</v>
      </c>
      <c r="I58" s="637">
        <v>42821</v>
      </c>
      <c r="J58" s="631" t="s">
        <v>654</v>
      </c>
      <c r="K58" s="629" t="s">
        <v>610</v>
      </c>
      <c r="L58" s="641" t="s">
        <v>551</v>
      </c>
      <c r="M58" s="627">
        <v>1400000</v>
      </c>
      <c r="N58" s="630">
        <v>140000</v>
      </c>
    </row>
    <row r="59" spans="1:14" ht="18" customHeight="1">
      <c r="A59" s="625" t="str">
        <f t="shared" si="3"/>
        <v/>
      </c>
      <c r="B59" s="637"/>
      <c r="C59" s="631"/>
      <c r="D59" s="629"/>
      <c r="E59" s="642"/>
      <c r="F59" s="630"/>
      <c r="G59" s="630"/>
      <c r="H59" s="625">
        <f t="shared" ref="H59:H64" si="5">IF(K59&lt;&gt;"",ROW()-3,"")</f>
        <v>56</v>
      </c>
      <c r="I59" s="637">
        <v>42825</v>
      </c>
      <c r="J59" s="631" t="s">
        <v>830</v>
      </c>
      <c r="K59" s="629" t="s">
        <v>829</v>
      </c>
      <c r="L59" s="641" t="s">
        <v>863</v>
      </c>
      <c r="M59" s="627">
        <v>3397600</v>
      </c>
      <c r="N59" s="630">
        <v>339760</v>
      </c>
    </row>
    <row r="60" spans="1:14" ht="18" customHeight="1">
      <c r="A60" s="625" t="str">
        <f t="shared" si="3"/>
        <v/>
      </c>
      <c r="B60" s="636"/>
      <c r="C60" s="631"/>
      <c r="D60" s="629"/>
      <c r="E60" s="642"/>
      <c r="F60" s="630"/>
      <c r="G60" s="630"/>
      <c r="H60" s="625">
        <f t="shared" si="5"/>
        <v>57</v>
      </c>
      <c r="I60" s="637">
        <v>42825</v>
      </c>
      <c r="J60" s="631" t="s">
        <v>410</v>
      </c>
      <c r="K60" s="629" t="s">
        <v>835</v>
      </c>
      <c r="L60" s="641" t="s">
        <v>863</v>
      </c>
      <c r="M60" s="627">
        <v>1817400</v>
      </c>
      <c r="N60" s="630">
        <v>181740</v>
      </c>
    </row>
    <row r="61" spans="1:14" ht="18" customHeight="1">
      <c r="A61" s="625" t="str">
        <f t="shared" si="3"/>
        <v/>
      </c>
      <c r="B61" s="637"/>
      <c r="C61" s="631"/>
      <c r="D61" s="629"/>
      <c r="E61" s="642"/>
      <c r="F61" s="630"/>
      <c r="G61" s="630"/>
      <c r="H61" s="625">
        <f t="shared" si="5"/>
        <v>58</v>
      </c>
      <c r="I61" s="637">
        <v>42825</v>
      </c>
      <c r="J61" s="631" t="s">
        <v>838</v>
      </c>
      <c r="K61" s="629" t="s">
        <v>837</v>
      </c>
      <c r="L61" s="641" t="s">
        <v>551</v>
      </c>
      <c r="M61" s="627">
        <v>6000000</v>
      </c>
      <c r="N61" s="630">
        <v>600000</v>
      </c>
    </row>
    <row r="62" spans="1:14" ht="18" customHeight="1">
      <c r="A62" s="625" t="str">
        <f t="shared" si="3"/>
        <v/>
      </c>
      <c r="B62" s="637"/>
      <c r="C62" s="631"/>
      <c r="D62" s="629"/>
      <c r="E62" s="642"/>
      <c r="F62" s="630"/>
      <c r="G62" s="630"/>
      <c r="H62" s="625">
        <f t="shared" si="5"/>
        <v>59</v>
      </c>
      <c r="I62" s="637">
        <v>42825</v>
      </c>
      <c r="J62" s="631" t="s">
        <v>564</v>
      </c>
      <c r="K62" s="629" t="s">
        <v>839</v>
      </c>
      <c r="L62" s="641" t="s">
        <v>551</v>
      </c>
      <c r="M62" s="627">
        <v>2500000</v>
      </c>
      <c r="N62" s="630">
        <v>250000</v>
      </c>
    </row>
    <row r="63" spans="1:14" ht="18" customHeight="1">
      <c r="A63" s="625" t="str">
        <f t="shared" si="3"/>
        <v/>
      </c>
      <c r="B63" s="637"/>
      <c r="C63" s="631"/>
      <c r="D63" s="629"/>
      <c r="E63" s="642"/>
      <c r="F63" s="630"/>
      <c r="G63" s="630"/>
      <c r="H63" s="625">
        <f t="shared" si="5"/>
        <v>60</v>
      </c>
      <c r="I63" s="637">
        <v>42825</v>
      </c>
      <c r="J63" s="631" t="s">
        <v>306</v>
      </c>
      <c r="K63" s="629" t="s">
        <v>843</v>
      </c>
      <c r="L63" s="641" t="s">
        <v>863</v>
      </c>
      <c r="M63" s="627">
        <v>145954506</v>
      </c>
      <c r="N63" s="630">
        <v>14595451</v>
      </c>
    </row>
    <row r="64" spans="1:14" ht="18" customHeight="1">
      <c r="A64" s="625" t="str">
        <f t="shared" si="3"/>
        <v/>
      </c>
      <c r="B64" s="632"/>
      <c r="C64" s="643"/>
      <c r="D64" s="633"/>
      <c r="E64" s="633"/>
      <c r="F64" s="634"/>
      <c r="G64" s="634"/>
      <c r="H64" s="625" t="str">
        <f t="shared" si="5"/>
        <v/>
      </c>
      <c r="I64" s="632"/>
      <c r="J64" s="632"/>
      <c r="K64" s="633"/>
      <c r="L64" s="633"/>
      <c r="M64" s="634"/>
      <c r="N64" s="634"/>
    </row>
    <row r="65" spans="1:14" s="623" customFormat="1" ht="18" customHeight="1">
      <c r="A65" s="913" t="s">
        <v>37</v>
      </c>
      <c r="B65" s="914"/>
      <c r="C65" s="914"/>
      <c r="D65" s="915"/>
      <c r="E65" s="640"/>
      <c r="F65" s="635">
        <f>SUM(F4:F64)</f>
        <v>1893362700</v>
      </c>
      <c r="G65" s="635">
        <f>SUM(G4:G64)</f>
        <v>189336270</v>
      </c>
      <c r="H65" s="913" t="s">
        <v>37</v>
      </c>
      <c r="I65" s="914"/>
      <c r="J65" s="914"/>
      <c r="K65" s="915"/>
      <c r="L65" s="640"/>
      <c r="M65" s="635">
        <f>SUM(M4:M64)</f>
        <v>2278639492</v>
      </c>
      <c r="N65" s="635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2017-07-06T02:24:01Z</cp:lastPrinted>
  <dcterms:created xsi:type="dcterms:W3CDTF">1996-10-14T23:33:28Z</dcterms:created>
  <dcterms:modified xsi:type="dcterms:W3CDTF">2017-07-06T05:32:01Z</dcterms:modified>
</cp:coreProperties>
</file>